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1_{B0836468-0ED0-4B3D-9000-314554C7C085}" xr6:coauthVersionLast="43" xr6:coauthVersionMax="43" xr10:uidLastSave="{00000000-0000-0000-0000-000000000000}"/>
  <bookViews>
    <workbookView xWindow="-108" yWindow="-108" windowWidth="23256" windowHeight="12576" tabRatio="737" activeTab="1" xr2:uid="{00000000-000D-0000-FFFF-FFFF00000000}"/>
  </bookViews>
  <sheets>
    <sheet name="01-電力平準化" sheetId="19" r:id="rId1"/>
    <sheet name="02-サバイバル電源" sheetId="20" r:id="rId2"/>
    <sheet name="03-変圧器効率" sheetId="22" r:id="rId3"/>
    <sheet name="04-PCS効率" sheetId="21" r:id="rId4"/>
  </sheets>
  <definedNames>
    <definedName name="_xlnm._FilterDatabase" localSheetId="2" hidden="1">'03-変圧器効率'!#REF!</definedName>
    <definedName name="_xlnm._FilterDatabase" localSheetId="3" hidden="1">'04-PCS効率'!#REF!</definedName>
    <definedName name="_xlnm.Print_Area" localSheetId="0">'01-電力平準化'!$A$1:$AH$60</definedName>
    <definedName name="_xlnm.Print_Area" localSheetId="1">'02-サバイバル電源'!$A$1:$AE$60</definedName>
    <definedName name="_xlnm.Print_Area" localSheetId="2">'03-変圧器効率'!$A$1:$K$51</definedName>
    <definedName name="_xlnm.Print_Area" localSheetId="3">'04-PCS効率'!$A$1:$K$104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19" l="1"/>
  <c r="F66" i="19" l="1"/>
  <c r="D45" i="22" l="1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46" i="21"/>
  <c r="D45" i="21"/>
  <c r="D44" i="21"/>
  <c r="D43" i="21"/>
  <c r="D42" i="21"/>
  <c r="D41" i="21"/>
  <c r="D40" i="21"/>
  <c r="D39" i="21"/>
  <c r="W38" i="21"/>
  <c r="V38" i="21"/>
  <c r="U38" i="21"/>
  <c r="T38" i="21"/>
  <c r="S38" i="21"/>
  <c r="R38" i="21"/>
  <c r="Q38" i="21"/>
  <c r="P38" i="21"/>
  <c r="O38" i="21"/>
  <c r="D38" i="21"/>
  <c r="W37" i="21"/>
  <c r="V37" i="21"/>
  <c r="U37" i="21"/>
  <c r="T37" i="21"/>
  <c r="S37" i="21"/>
  <c r="R37" i="21"/>
  <c r="Q37" i="21"/>
  <c r="P37" i="21"/>
  <c r="O37" i="21"/>
  <c r="D37" i="21"/>
  <c r="W36" i="21"/>
  <c r="V36" i="21"/>
  <c r="U36" i="21"/>
  <c r="T36" i="21"/>
  <c r="S36" i="21"/>
  <c r="R36" i="21"/>
  <c r="Q36" i="21"/>
  <c r="P36" i="21"/>
  <c r="O36" i="21"/>
  <c r="D36" i="21"/>
  <c r="W35" i="21"/>
  <c r="V35" i="21"/>
  <c r="U35" i="21"/>
  <c r="T35" i="21"/>
  <c r="S35" i="21"/>
  <c r="R35" i="21"/>
  <c r="Q35" i="21"/>
  <c r="P35" i="21"/>
  <c r="O35" i="21"/>
  <c r="D35" i="21"/>
  <c r="W34" i="21"/>
  <c r="V34" i="21"/>
  <c r="U34" i="21"/>
  <c r="T34" i="21"/>
  <c r="S34" i="21"/>
  <c r="R34" i="21"/>
  <c r="Q34" i="21"/>
  <c r="P34" i="21"/>
  <c r="O34" i="21"/>
  <c r="D34" i="21"/>
  <c r="W33" i="21"/>
  <c r="V33" i="21"/>
  <c r="U33" i="21"/>
  <c r="T33" i="21"/>
  <c r="S33" i="21"/>
  <c r="R33" i="21"/>
  <c r="Q33" i="21"/>
  <c r="P33" i="21"/>
  <c r="O33" i="21"/>
  <c r="D33" i="21"/>
  <c r="W32" i="21"/>
  <c r="V32" i="21"/>
  <c r="U32" i="21"/>
  <c r="T32" i="21"/>
  <c r="S32" i="21"/>
  <c r="R32" i="21"/>
  <c r="Q32" i="21"/>
  <c r="P32" i="21"/>
  <c r="O32" i="21"/>
  <c r="D32" i="21"/>
  <c r="W31" i="21"/>
  <c r="V31" i="21"/>
  <c r="U31" i="21"/>
  <c r="T31" i="21"/>
  <c r="S31" i="21"/>
  <c r="R31" i="21"/>
  <c r="Q31" i="21"/>
  <c r="P31" i="21"/>
  <c r="O31" i="21"/>
  <c r="D31" i="21"/>
  <c r="W30" i="21"/>
  <c r="V30" i="21"/>
  <c r="U30" i="21"/>
  <c r="T30" i="21"/>
  <c r="S30" i="21"/>
  <c r="R30" i="21"/>
  <c r="Q30" i="21"/>
  <c r="P30" i="21"/>
  <c r="O30" i="21"/>
  <c r="D30" i="21"/>
  <c r="W29" i="21"/>
  <c r="V29" i="21"/>
  <c r="U29" i="21"/>
  <c r="T29" i="21"/>
  <c r="S29" i="21"/>
  <c r="R29" i="21"/>
  <c r="Q29" i="21"/>
  <c r="P29" i="21"/>
  <c r="O29" i="21"/>
  <c r="D29" i="21"/>
  <c r="W28" i="21"/>
  <c r="V28" i="21"/>
  <c r="U28" i="21"/>
  <c r="T28" i="21"/>
  <c r="S28" i="21"/>
  <c r="R28" i="21"/>
  <c r="Q28" i="21"/>
  <c r="P28" i="21"/>
  <c r="O28" i="21"/>
  <c r="D28" i="21"/>
  <c r="W27" i="21"/>
  <c r="V27" i="21"/>
  <c r="U27" i="21"/>
  <c r="T27" i="21"/>
  <c r="S27" i="21"/>
  <c r="R27" i="21"/>
  <c r="Q27" i="21"/>
  <c r="P27" i="21"/>
  <c r="O27" i="21"/>
  <c r="D27" i="21"/>
  <c r="W26" i="21"/>
  <c r="V26" i="21"/>
  <c r="U26" i="21"/>
  <c r="T26" i="21"/>
  <c r="S26" i="21"/>
  <c r="R26" i="21"/>
  <c r="Q26" i="21"/>
  <c r="P26" i="21"/>
  <c r="O26" i="21"/>
  <c r="D26" i="21"/>
  <c r="W25" i="21"/>
  <c r="V25" i="21"/>
  <c r="U25" i="21"/>
  <c r="T25" i="21"/>
  <c r="S25" i="21"/>
  <c r="R25" i="21"/>
  <c r="Q25" i="21"/>
  <c r="P25" i="21"/>
  <c r="O25" i="21"/>
  <c r="W24" i="21"/>
  <c r="V24" i="21"/>
  <c r="U24" i="21"/>
  <c r="T24" i="21"/>
  <c r="S24" i="21"/>
  <c r="R24" i="21"/>
  <c r="Q24" i="21"/>
  <c r="P24" i="21"/>
  <c r="O24" i="21"/>
  <c r="W23" i="21"/>
  <c r="V23" i="21"/>
  <c r="U23" i="21"/>
  <c r="T23" i="21"/>
  <c r="S23" i="21"/>
  <c r="R23" i="21"/>
  <c r="Q23" i="21"/>
  <c r="P23" i="21"/>
  <c r="O23" i="21"/>
  <c r="J23" i="21"/>
  <c r="W22" i="21"/>
  <c r="V22" i="21"/>
  <c r="U22" i="21"/>
  <c r="T22" i="21"/>
  <c r="S22" i="21"/>
  <c r="R22" i="21"/>
  <c r="Q22" i="21"/>
  <c r="P22" i="21"/>
  <c r="O22" i="21"/>
  <c r="W21" i="21"/>
  <c r="V21" i="21"/>
  <c r="U21" i="21"/>
  <c r="T21" i="21"/>
  <c r="S21" i="21"/>
  <c r="R21" i="21"/>
  <c r="Q21" i="21"/>
  <c r="P21" i="21"/>
  <c r="O21" i="21"/>
  <c r="W20" i="21"/>
  <c r="V20" i="21"/>
  <c r="U20" i="21"/>
  <c r="T20" i="21"/>
  <c r="S20" i="21"/>
  <c r="R20" i="21"/>
  <c r="Q20" i="21"/>
  <c r="P20" i="21"/>
  <c r="O20" i="21"/>
  <c r="W19" i="21"/>
  <c r="V19" i="21"/>
  <c r="U19" i="21"/>
  <c r="T19" i="21"/>
  <c r="S19" i="21"/>
  <c r="R19" i="21"/>
  <c r="Q19" i="21"/>
  <c r="P19" i="21"/>
  <c r="O19" i="21"/>
  <c r="W18" i="21"/>
  <c r="V18" i="21"/>
  <c r="U18" i="21"/>
  <c r="T18" i="21"/>
  <c r="S18" i="21"/>
  <c r="R18" i="21"/>
  <c r="Q18" i="21"/>
  <c r="P18" i="21"/>
  <c r="O18" i="21"/>
  <c r="W17" i="21"/>
  <c r="V17" i="21"/>
  <c r="U17" i="21"/>
  <c r="T17" i="21"/>
  <c r="S17" i="21"/>
  <c r="R17" i="21"/>
  <c r="Q17" i="21"/>
  <c r="P17" i="21"/>
  <c r="O17" i="21"/>
  <c r="W16" i="21"/>
  <c r="V16" i="21"/>
  <c r="U16" i="21"/>
  <c r="T16" i="21"/>
  <c r="S16" i="21"/>
  <c r="R16" i="21"/>
  <c r="Q16" i="21"/>
  <c r="P16" i="21"/>
  <c r="O16" i="21"/>
  <c r="W15" i="21"/>
  <c r="V15" i="21"/>
  <c r="U15" i="21"/>
  <c r="T15" i="21"/>
  <c r="S15" i="21"/>
  <c r="R15" i="21"/>
  <c r="Q15" i="21"/>
  <c r="P15" i="21"/>
  <c r="O15" i="21"/>
  <c r="W14" i="21"/>
  <c r="V14" i="21"/>
  <c r="U14" i="21"/>
  <c r="T14" i="21"/>
  <c r="S14" i="21"/>
  <c r="R14" i="21"/>
  <c r="Q14" i="21"/>
  <c r="P14" i="21"/>
  <c r="O14" i="21"/>
  <c r="W13" i="21"/>
  <c r="V13" i="21"/>
  <c r="U13" i="21"/>
  <c r="T13" i="21"/>
  <c r="S13" i="21"/>
  <c r="R13" i="21"/>
  <c r="Q13" i="21"/>
  <c r="P13" i="21"/>
  <c r="O13" i="21"/>
  <c r="W12" i="21"/>
  <c r="V12" i="21"/>
  <c r="U12" i="21"/>
  <c r="T12" i="21"/>
  <c r="S12" i="21"/>
  <c r="R12" i="21"/>
  <c r="Q12" i="21"/>
  <c r="P12" i="21"/>
  <c r="O12" i="21"/>
  <c r="W11" i="21"/>
  <c r="V11" i="21"/>
  <c r="U11" i="21"/>
  <c r="T11" i="21"/>
  <c r="S11" i="21"/>
  <c r="R11" i="21"/>
  <c r="Q11" i="21"/>
  <c r="P11" i="21"/>
  <c r="O11" i="21"/>
  <c r="W4" i="21"/>
  <c r="V4" i="21"/>
  <c r="U4" i="21"/>
  <c r="T4" i="21"/>
  <c r="S4" i="21"/>
  <c r="R4" i="21"/>
  <c r="Q4" i="21"/>
  <c r="P4" i="21"/>
  <c r="O4" i="21"/>
  <c r="E8" i="20" l="1"/>
  <c r="E41" i="19"/>
  <c r="E44" i="19" s="1"/>
  <c r="E20" i="20"/>
  <c r="E50" i="19" s="1"/>
  <c r="E19" i="20"/>
  <c r="E49" i="19" s="1"/>
  <c r="E11" i="20"/>
  <c r="E14" i="20" s="1"/>
  <c r="AE8" i="19" s="1"/>
  <c r="V4" i="20" l="1"/>
  <c r="R7" i="19"/>
  <c r="T6" i="20"/>
  <c r="T7" i="20"/>
  <c r="T5" i="20"/>
  <c r="S4" i="20"/>
  <c r="P6" i="20"/>
  <c r="P5" i="20"/>
  <c r="N4" i="20"/>
  <c r="R7" i="20" l="1"/>
  <c r="J59" i="20"/>
  <c r="L58" i="20"/>
  <c r="L57" i="20"/>
  <c r="L56" i="20"/>
  <c r="L55" i="20"/>
  <c r="L54" i="20"/>
  <c r="L53" i="20"/>
  <c r="L52" i="20"/>
  <c r="L51" i="20"/>
  <c r="L50" i="20"/>
  <c r="L49" i="20"/>
  <c r="L48" i="20"/>
  <c r="L47" i="20"/>
  <c r="L46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" i="20"/>
  <c r="K58" i="19"/>
  <c r="K57" i="19"/>
  <c r="K56" i="19"/>
  <c r="K55" i="19"/>
  <c r="L54" i="19"/>
  <c r="AN54" i="19" s="1"/>
  <c r="AW54" i="19" s="1"/>
  <c r="L53" i="19"/>
  <c r="L52" i="19"/>
  <c r="AM52" i="19" s="1"/>
  <c r="L51" i="19"/>
  <c r="K51" i="19" s="1"/>
  <c r="L50" i="19"/>
  <c r="M50" i="19" s="1"/>
  <c r="N50" i="19" s="1"/>
  <c r="O50" i="19" s="1"/>
  <c r="L49" i="19"/>
  <c r="AN49" i="19" s="1"/>
  <c r="AW49" i="19" s="1"/>
  <c r="L48" i="19"/>
  <c r="M48" i="19" s="1"/>
  <c r="N48" i="19" s="1"/>
  <c r="L47" i="19"/>
  <c r="AM47" i="19" s="1"/>
  <c r="L46" i="19"/>
  <c r="AN46" i="19" s="1"/>
  <c r="AW46" i="19" s="1"/>
  <c r="L45" i="19"/>
  <c r="AN45" i="19" s="1"/>
  <c r="AW45" i="19" s="1"/>
  <c r="L44" i="19"/>
  <c r="M44" i="19" s="1"/>
  <c r="N44" i="19" s="1"/>
  <c r="L43" i="19"/>
  <c r="M43" i="19" s="1"/>
  <c r="N43" i="19" s="1"/>
  <c r="L42" i="19"/>
  <c r="AN42" i="19" s="1"/>
  <c r="AW42" i="19" s="1"/>
  <c r="L41" i="19"/>
  <c r="M41" i="19" s="1"/>
  <c r="N41" i="19" s="1"/>
  <c r="L40" i="19"/>
  <c r="M40" i="19" s="1"/>
  <c r="N40" i="19" s="1"/>
  <c r="L39" i="19"/>
  <c r="M39" i="19" s="1"/>
  <c r="N39" i="19" s="1"/>
  <c r="L38" i="19"/>
  <c r="AN38" i="19" s="1"/>
  <c r="AW38" i="19" s="1"/>
  <c r="L37" i="19"/>
  <c r="M37" i="19" s="1"/>
  <c r="N37" i="19" s="1"/>
  <c r="L36" i="19"/>
  <c r="AN36" i="19" s="1"/>
  <c r="AW36" i="19" s="1"/>
  <c r="L35" i="19"/>
  <c r="M35" i="19" s="1"/>
  <c r="N35" i="19" s="1"/>
  <c r="L34" i="19"/>
  <c r="M34" i="19" s="1"/>
  <c r="N34" i="19" s="1"/>
  <c r="O34" i="19" s="1"/>
  <c r="L33" i="19"/>
  <c r="AN33" i="19" s="1"/>
  <c r="AW33" i="19" s="1"/>
  <c r="L32" i="19"/>
  <c r="AM32" i="19" s="1"/>
  <c r="L31" i="19"/>
  <c r="M31" i="19" s="1"/>
  <c r="N31" i="19" s="1"/>
  <c r="L30" i="19"/>
  <c r="AN30" i="19" s="1"/>
  <c r="AW30" i="19" s="1"/>
  <c r="L29" i="19"/>
  <c r="AM29" i="19" s="1"/>
  <c r="L28" i="19"/>
  <c r="AM28" i="19" s="1"/>
  <c r="L27" i="19"/>
  <c r="K26" i="19"/>
  <c r="K25" i="19"/>
  <c r="K24" i="19"/>
  <c r="K23" i="19"/>
  <c r="K22" i="19"/>
  <c r="K21" i="19"/>
  <c r="E21" i="19"/>
  <c r="E25" i="19" s="1"/>
  <c r="K20" i="19"/>
  <c r="K19" i="19"/>
  <c r="K18" i="19"/>
  <c r="K17" i="19"/>
  <c r="K16" i="19"/>
  <c r="E16" i="19"/>
  <c r="E18" i="19" s="1"/>
  <c r="K15" i="19"/>
  <c r="K14" i="19"/>
  <c r="K13" i="19"/>
  <c r="K12" i="19"/>
  <c r="K11" i="19"/>
  <c r="O7" i="19"/>
  <c r="O7" i="20" s="1"/>
  <c r="E15" i="20" l="1"/>
  <c r="E32" i="19"/>
  <c r="AM27" i="19"/>
  <c r="L59" i="19"/>
  <c r="M36" i="19"/>
  <c r="N36" i="19" s="1"/>
  <c r="P36" i="19" s="1"/>
  <c r="M47" i="19"/>
  <c r="N47" i="19" s="1"/>
  <c r="P47" i="19" s="1"/>
  <c r="M54" i="19"/>
  <c r="N54" i="19" s="1"/>
  <c r="O54" i="19" s="1"/>
  <c r="M28" i="19"/>
  <c r="N28" i="19" s="1"/>
  <c r="P28" i="19" s="1"/>
  <c r="K42" i="19"/>
  <c r="M29" i="19"/>
  <c r="N29" i="19" s="1"/>
  <c r="P29" i="19" s="1"/>
  <c r="M33" i="19"/>
  <c r="N33" i="19" s="1"/>
  <c r="P33" i="19" s="1"/>
  <c r="Q33" i="19" s="1"/>
  <c r="R33" i="19" s="1"/>
  <c r="M51" i="19"/>
  <c r="N51" i="19" s="1"/>
  <c r="O51" i="19" s="1"/>
  <c r="M27" i="19"/>
  <c r="N27" i="19" s="1"/>
  <c r="O27" i="19" s="1"/>
  <c r="M46" i="19"/>
  <c r="N46" i="19" s="1"/>
  <c r="O46" i="19" s="1"/>
  <c r="M53" i="19"/>
  <c r="N53" i="19" s="1"/>
  <c r="P53" i="19" s="1"/>
  <c r="Q53" i="19" s="1"/>
  <c r="R53" i="19" s="1"/>
  <c r="P37" i="19"/>
  <c r="Q37" i="19" s="1"/>
  <c r="R37" i="19" s="1"/>
  <c r="O37" i="19"/>
  <c r="P41" i="19"/>
  <c r="Q41" i="19" s="1"/>
  <c r="R41" i="19" s="1"/>
  <c r="O41" i="19"/>
  <c r="M49" i="19"/>
  <c r="N49" i="19" s="1"/>
  <c r="P49" i="19" s="1"/>
  <c r="Q49" i="19" s="1"/>
  <c r="R49" i="19" s="1"/>
  <c r="M32" i="19"/>
  <c r="N32" i="19" s="1"/>
  <c r="P32" i="19" s="1"/>
  <c r="M52" i="19"/>
  <c r="N52" i="19" s="1"/>
  <c r="O52" i="19" s="1"/>
  <c r="M30" i="19"/>
  <c r="N30" i="19" s="1"/>
  <c r="P30" i="19" s="1"/>
  <c r="M38" i="19"/>
  <c r="N38" i="19" s="1"/>
  <c r="O38" i="19" s="1"/>
  <c r="M42" i="19"/>
  <c r="N42" i="19" s="1"/>
  <c r="O42" i="19" s="1"/>
  <c r="M45" i="19"/>
  <c r="N45" i="19" s="1"/>
  <c r="M57" i="20"/>
  <c r="N57" i="20" s="1"/>
  <c r="P57" i="20" s="1"/>
  <c r="Q57" i="20" s="1"/>
  <c r="M21" i="20"/>
  <c r="N21" i="20" s="1"/>
  <c r="O21" i="20" s="1"/>
  <c r="M54" i="20"/>
  <c r="N54" i="20" s="1"/>
  <c r="M28" i="20"/>
  <c r="N28" i="20" s="1"/>
  <c r="M58" i="20"/>
  <c r="N58" i="20" s="1"/>
  <c r="P58" i="20" s="1"/>
  <c r="Q58" i="20" s="1"/>
  <c r="M38" i="20"/>
  <c r="N38" i="20" s="1"/>
  <c r="M42" i="20"/>
  <c r="N42" i="20" s="1"/>
  <c r="M13" i="20"/>
  <c r="N13" i="20" s="1"/>
  <c r="P13" i="20" s="1"/>
  <c r="Q13" i="20" s="1"/>
  <c r="M30" i="20"/>
  <c r="N30" i="20" s="1"/>
  <c r="M46" i="20"/>
  <c r="N46" i="20" s="1"/>
  <c r="P46" i="20" s="1"/>
  <c r="Q46" i="20" s="1"/>
  <c r="R46" i="20" s="1"/>
  <c r="S46" i="20" s="1"/>
  <c r="T46" i="20" s="1"/>
  <c r="M17" i="20"/>
  <c r="N17" i="20" s="1"/>
  <c r="M33" i="20"/>
  <c r="N33" i="20" s="1"/>
  <c r="M51" i="20"/>
  <c r="N51" i="20" s="1"/>
  <c r="M14" i="20"/>
  <c r="N14" i="20" s="1"/>
  <c r="P14" i="20" s="1"/>
  <c r="Q14" i="20" s="1"/>
  <c r="M18" i="20"/>
  <c r="N18" i="20" s="1"/>
  <c r="P18" i="20" s="1"/>
  <c r="Q18" i="20" s="1"/>
  <c r="M22" i="20"/>
  <c r="N22" i="20" s="1"/>
  <c r="M23" i="20"/>
  <c r="N23" i="20" s="1"/>
  <c r="M24" i="20"/>
  <c r="N24" i="20" s="1"/>
  <c r="O24" i="20" s="1"/>
  <c r="M26" i="20"/>
  <c r="N26" i="20" s="1"/>
  <c r="O26" i="20" s="1"/>
  <c r="M31" i="20"/>
  <c r="N31" i="20" s="1"/>
  <c r="P31" i="20" s="1"/>
  <c r="Q31" i="20" s="1"/>
  <c r="R31" i="20" s="1"/>
  <c r="S31" i="20" s="1"/>
  <c r="T31" i="20" s="1"/>
  <c r="M36" i="20"/>
  <c r="N36" i="20" s="1"/>
  <c r="P36" i="20" s="1"/>
  <c r="Q36" i="20" s="1"/>
  <c r="M39" i="20"/>
  <c r="N39" i="20" s="1"/>
  <c r="M44" i="20"/>
  <c r="N44" i="20" s="1"/>
  <c r="P44" i="20" s="1"/>
  <c r="Q44" i="20" s="1"/>
  <c r="R44" i="20" s="1"/>
  <c r="S44" i="20" s="1"/>
  <c r="T44" i="20" s="1"/>
  <c r="M49" i="20"/>
  <c r="N49" i="20" s="1"/>
  <c r="P49" i="20" s="1"/>
  <c r="Q49" i="20" s="1"/>
  <c r="M52" i="20"/>
  <c r="N52" i="20" s="1"/>
  <c r="P52" i="20" s="1"/>
  <c r="Q52" i="20" s="1"/>
  <c r="R52" i="20" s="1"/>
  <c r="S52" i="20" s="1"/>
  <c r="T52" i="20" s="1"/>
  <c r="M55" i="20"/>
  <c r="N55" i="20" s="1"/>
  <c r="P55" i="20" s="1"/>
  <c r="Q55" i="20" s="1"/>
  <c r="M11" i="20"/>
  <c r="N11" i="20" s="1"/>
  <c r="M15" i="20"/>
  <c r="N15" i="20" s="1"/>
  <c r="O15" i="20" s="1"/>
  <c r="M19" i="20"/>
  <c r="N19" i="20" s="1"/>
  <c r="P19" i="20" s="1"/>
  <c r="Q19" i="20" s="1"/>
  <c r="M25" i="20"/>
  <c r="N25" i="20" s="1"/>
  <c r="M27" i="20"/>
  <c r="N27" i="20" s="1"/>
  <c r="M29" i="20"/>
  <c r="N29" i="20" s="1"/>
  <c r="M34" i="20"/>
  <c r="N34" i="20" s="1"/>
  <c r="O34" i="20" s="1"/>
  <c r="M37" i="20"/>
  <c r="N37" i="20" s="1"/>
  <c r="M41" i="20"/>
  <c r="N41" i="20" s="1"/>
  <c r="P41" i="20" s="1"/>
  <c r="Q41" i="20" s="1"/>
  <c r="R41" i="20" s="1"/>
  <c r="S41" i="20" s="1"/>
  <c r="T41" i="20" s="1"/>
  <c r="M47" i="20"/>
  <c r="N47" i="20" s="1"/>
  <c r="O47" i="20" s="1"/>
  <c r="M50" i="20"/>
  <c r="N50" i="20" s="1"/>
  <c r="M56" i="20"/>
  <c r="N56" i="20" s="1"/>
  <c r="O56" i="20" s="1"/>
  <c r="M12" i="20"/>
  <c r="N12" i="20" s="1"/>
  <c r="P12" i="20" s="1"/>
  <c r="Q12" i="20" s="1"/>
  <c r="M16" i="20"/>
  <c r="N16" i="20" s="1"/>
  <c r="O16" i="20" s="1"/>
  <c r="M20" i="20"/>
  <c r="N20" i="20" s="1"/>
  <c r="P20" i="20" s="1"/>
  <c r="Q20" i="20" s="1"/>
  <c r="M32" i="20"/>
  <c r="N32" i="20" s="1"/>
  <c r="P32" i="20" s="1"/>
  <c r="Q32" i="20" s="1"/>
  <c r="M35" i="20"/>
  <c r="N35" i="20" s="1"/>
  <c r="M40" i="20"/>
  <c r="N40" i="20" s="1"/>
  <c r="M43" i="20"/>
  <c r="N43" i="20" s="1"/>
  <c r="M45" i="20"/>
  <c r="N45" i="20" s="1"/>
  <c r="O45" i="20" s="1"/>
  <c r="M48" i="20"/>
  <c r="N48" i="20" s="1"/>
  <c r="M53" i="20"/>
  <c r="N53" i="20" s="1"/>
  <c r="P53" i="20" s="1"/>
  <c r="Q53" i="20" s="1"/>
  <c r="L59" i="20"/>
  <c r="P48" i="19"/>
  <c r="O48" i="19"/>
  <c r="P31" i="19"/>
  <c r="O31" i="19"/>
  <c r="P43" i="19"/>
  <c r="O43" i="19"/>
  <c r="O47" i="19"/>
  <c r="P34" i="19"/>
  <c r="P50" i="19"/>
  <c r="P44" i="19"/>
  <c r="O44" i="19"/>
  <c r="P39" i="19"/>
  <c r="O39" i="19"/>
  <c r="P40" i="19"/>
  <c r="O40" i="19"/>
  <c r="P35" i="19"/>
  <c r="O35" i="19"/>
  <c r="P54" i="19"/>
  <c r="K49" i="19"/>
  <c r="K54" i="19"/>
  <c r="K27" i="19"/>
  <c r="K45" i="19"/>
  <c r="AM45" i="19"/>
  <c r="K48" i="19"/>
  <c r="AM30" i="19"/>
  <c r="K47" i="19"/>
  <c r="AM48" i="19"/>
  <c r="K29" i="19"/>
  <c r="K30" i="19"/>
  <c r="K31" i="19"/>
  <c r="AM35" i="19"/>
  <c r="K38" i="19"/>
  <c r="K40" i="19"/>
  <c r="AM40" i="19"/>
  <c r="AM42" i="19"/>
  <c r="AM38" i="19"/>
  <c r="K46" i="19"/>
  <c r="AM49" i="19"/>
  <c r="AM50" i="19"/>
  <c r="AM51" i="19"/>
  <c r="AM54" i="19"/>
  <c r="E29" i="19"/>
  <c r="AM31" i="19"/>
  <c r="K33" i="19"/>
  <c r="K35" i="19"/>
  <c r="K50" i="19"/>
  <c r="AM39" i="19"/>
  <c r="K39" i="19"/>
  <c r="AN39" i="19"/>
  <c r="AW39" i="19" s="1"/>
  <c r="AM37" i="19"/>
  <c r="K37" i="19"/>
  <c r="AN37" i="19"/>
  <c r="AW37" i="19" s="1"/>
  <c r="AN27" i="19"/>
  <c r="AW27" i="19" s="1"/>
  <c r="AM34" i="19"/>
  <c r="K34" i="19"/>
  <c r="AN34" i="19"/>
  <c r="AW34" i="19" s="1"/>
  <c r="AM41" i="19"/>
  <c r="AN41" i="19"/>
  <c r="AW41" i="19" s="1"/>
  <c r="K41" i="19"/>
  <c r="AN28" i="19"/>
  <c r="AW28" i="19" s="1"/>
  <c r="AN29" i="19"/>
  <c r="AW29" i="19" s="1"/>
  <c r="AN32" i="19"/>
  <c r="AW32" i="19" s="1"/>
  <c r="AN43" i="19"/>
  <c r="AW43" i="19" s="1"/>
  <c r="AN31" i="19"/>
  <c r="AW31" i="19" s="1"/>
  <c r="AM33" i="19"/>
  <c r="AN35" i="19"/>
  <c r="AW35" i="19" s="1"/>
  <c r="K36" i="19"/>
  <c r="AM36" i="19"/>
  <c r="AN40" i="19"/>
  <c r="AW40" i="19" s="1"/>
  <c r="AM43" i="19"/>
  <c r="K28" i="19"/>
  <c r="K32" i="19"/>
  <c r="K43" i="19"/>
  <c r="AM44" i="19"/>
  <c r="K44" i="19"/>
  <c r="AN44" i="19"/>
  <c r="AW44" i="19" s="1"/>
  <c r="AN48" i="19"/>
  <c r="AW48" i="19" s="1"/>
  <c r="AN50" i="19"/>
  <c r="AW50" i="19" s="1"/>
  <c r="AN51" i="19"/>
  <c r="AW51" i="19" s="1"/>
  <c r="K52" i="19"/>
  <c r="AM46" i="19"/>
  <c r="AN47" i="19"/>
  <c r="AW47" i="19" s="1"/>
  <c r="AN52" i="19"/>
  <c r="AW52" i="19" s="1"/>
  <c r="AM53" i="19"/>
  <c r="K53" i="19"/>
  <c r="AN53" i="19"/>
  <c r="AW53" i="19" s="1"/>
  <c r="AE9" i="19" l="1"/>
  <c r="E17" i="20"/>
  <c r="E21" i="20" s="1"/>
  <c r="E22" i="20" s="1"/>
  <c r="E24" i="20" s="1"/>
  <c r="E16" i="20"/>
  <c r="O28" i="19"/>
  <c r="O30" i="19"/>
  <c r="AE6" i="19"/>
  <c r="E45" i="19"/>
  <c r="E47" i="19" s="1"/>
  <c r="P15" i="20"/>
  <c r="Q15" i="20" s="1"/>
  <c r="R15" i="20" s="1"/>
  <c r="S15" i="20" s="1"/>
  <c r="T15" i="20" s="1"/>
  <c r="O49" i="20"/>
  <c r="P27" i="19"/>
  <c r="O53" i="19"/>
  <c r="P47" i="20"/>
  <c r="Q47" i="20" s="1"/>
  <c r="R47" i="20" s="1"/>
  <c r="S47" i="20" s="1"/>
  <c r="T47" i="20" s="1"/>
  <c r="O33" i="19"/>
  <c r="O36" i="20"/>
  <c r="P52" i="19"/>
  <c r="Q52" i="19" s="1"/>
  <c r="R52" i="19" s="1"/>
  <c r="S52" i="19" s="1"/>
  <c r="T52" i="19" s="1"/>
  <c r="P51" i="19"/>
  <c r="O36" i="19"/>
  <c r="O29" i="19"/>
  <c r="P46" i="19"/>
  <c r="Q46" i="19" s="1"/>
  <c r="R46" i="19" s="1"/>
  <c r="S46" i="19" s="1"/>
  <c r="O49" i="19"/>
  <c r="O32" i="20"/>
  <c r="O18" i="20"/>
  <c r="P33" i="20"/>
  <c r="Q33" i="20" s="1"/>
  <c r="R33" i="20" s="1"/>
  <c r="S33" i="20" s="1"/>
  <c r="T33" i="20" s="1"/>
  <c r="U33" i="20" s="1"/>
  <c r="V33" i="20" s="1"/>
  <c r="O33" i="20"/>
  <c r="P30" i="20"/>
  <c r="Q30" i="20" s="1"/>
  <c r="R30" i="20" s="1"/>
  <c r="S30" i="20" s="1"/>
  <c r="T30" i="20" s="1"/>
  <c r="O30" i="20"/>
  <c r="P42" i="19"/>
  <c r="Q42" i="19" s="1"/>
  <c r="R42" i="19" s="1"/>
  <c r="S42" i="19" s="1"/>
  <c r="O32" i="19"/>
  <c r="P38" i="19"/>
  <c r="Q38" i="19" s="1"/>
  <c r="R38" i="19" s="1"/>
  <c r="S38" i="19" s="1"/>
  <c r="P34" i="20"/>
  <c r="Q34" i="20" s="1"/>
  <c r="R34" i="20" s="1"/>
  <c r="S34" i="20" s="1"/>
  <c r="T34" i="20" s="1"/>
  <c r="O55" i="20"/>
  <c r="P16" i="20"/>
  <c r="Q16" i="20" s="1"/>
  <c r="R16" i="20" s="1"/>
  <c r="S16" i="20" s="1"/>
  <c r="T16" i="20" s="1"/>
  <c r="O12" i="20"/>
  <c r="P38" i="20"/>
  <c r="Q38" i="20" s="1"/>
  <c r="R38" i="20" s="1"/>
  <c r="S38" i="20" s="1"/>
  <c r="T38" i="20" s="1"/>
  <c r="O38" i="20"/>
  <c r="P54" i="20"/>
  <c r="Q54" i="20" s="1"/>
  <c r="R54" i="20" s="1"/>
  <c r="S54" i="20" s="1"/>
  <c r="T54" i="20" s="1"/>
  <c r="O54" i="20"/>
  <c r="S53" i="19"/>
  <c r="T53" i="19" s="1"/>
  <c r="U53" i="19" s="1"/>
  <c r="V53" i="19" s="1"/>
  <c r="W53" i="19" s="1"/>
  <c r="P21" i="20"/>
  <c r="Q21" i="20" s="1"/>
  <c r="R21" i="20" s="1"/>
  <c r="S21" i="20" s="1"/>
  <c r="T21" i="20" s="1"/>
  <c r="S33" i="19"/>
  <c r="T33" i="19" s="1"/>
  <c r="U33" i="19" s="1"/>
  <c r="V33" i="19" s="1"/>
  <c r="W33" i="19" s="1"/>
  <c r="S37" i="19"/>
  <c r="T37" i="19" s="1"/>
  <c r="U37" i="19" s="1"/>
  <c r="V37" i="19" s="1"/>
  <c r="W37" i="19" s="1"/>
  <c r="P45" i="20"/>
  <c r="Q45" i="20" s="1"/>
  <c r="R45" i="20" s="1"/>
  <c r="S45" i="20" s="1"/>
  <c r="T45" i="20" s="1"/>
  <c r="S49" i="19"/>
  <c r="T49" i="19" s="1"/>
  <c r="S41" i="19"/>
  <c r="T41" i="19" s="1"/>
  <c r="U41" i="19" s="1"/>
  <c r="V41" i="19" s="1"/>
  <c r="W41" i="19" s="1"/>
  <c r="P45" i="19"/>
  <c r="O45" i="19"/>
  <c r="E31" i="19"/>
  <c r="P17" i="20"/>
  <c r="Q17" i="20" s="1"/>
  <c r="O17" i="20"/>
  <c r="O46" i="20"/>
  <c r="O58" i="20"/>
  <c r="P24" i="20"/>
  <c r="Q24" i="20" s="1"/>
  <c r="R24" i="20" s="1"/>
  <c r="S24" i="20" s="1"/>
  <c r="T24" i="20" s="1"/>
  <c r="O14" i="20"/>
  <c r="P56" i="20"/>
  <c r="Q56" i="20" s="1"/>
  <c r="R56" i="20" s="1"/>
  <c r="S56" i="20" s="1"/>
  <c r="T56" i="20" s="1"/>
  <c r="O31" i="20"/>
  <c r="O57" i="20"/>
  <c r="O13" i="20"/>
  <c r="O44" i="20"/>
  <c r="P29" i="20"/>
  <c r="Q29" i="20" s="1"/>
  <c r="R29" i="20" s="1"/>
  <c r="S29" i="20" s="1"/>
  <c r="T29" i="20" s="1"/>
  <c r="U29" i="20" s="1"/>
  <c r="V29" i="20" s="1"/>
  <c r="O29" i="20"/>
  <c r="P51" i="20"/>
  <c r="Q51" i="20" s="1"/>
  <c r="R51" i="20" s="1"/>
  <c r="S51" i="20" s="1"/>
  <c r="T51" i="20" s="1"/>
  <c r="O51" i="20"/>
  <c r="P37" i="20"/>
  <c r="Q37" i="20" s="1"/>
  <c r="R37" i="20" s="1"/>
  <c r="S37" i="20" s="1"/>
  <c r="T37" i="20" s="1"/>
  <c r="U37" i="20" s="1"/>
  <c r="V37" i="20" s="1"/>
  <c r="O37" i="20"/>
  <c r="P27" i="20"/>
  <c r="Q27" i="20" s="1"/>
  <c r="R27" i="20" s="1"/>
  <c r="S27" i="20" s="1"/>
  <c r="T27" i="20" s="1"/>
  <c r="O27" i="20"/>
  <c r="P26" i="20"/>
  <c r="Q26" i="20" s="1"/>
  <c r="R26" i="20" s="1"/>
  <c r="S26" i="20" s="1"/>
  <c r="T26" i="20" s="1"/>
  <c r="O41" i="20"/>
  <c r="O53" i="20"/>
  <c r="O20" i="20"/>
  <c r="O19" i="20"/>
  <c r="O52" i="20"/>
  <c r="P43" i="20"/>
  <c r="Q43" i="20" s="1"/>
  <c r="R43" i="20" s="1"/>
  <c r="S43" i="20" s="1"/>
  <c r="T43" i="20" s="1"/>
  <c r="U43" i="20" s="1"/>
  <c r="V43" i="20" s="1"/>
  <c r="O43" i="20"/>
  <c r="P35" i="20"/>
  <c r="Q35" i="20" s="1"/>
  <c r="R35" i="20" s="1"/>
  <c r="S35" i="20" s="1"/>
  <c r="T35" i="20" s="1"/>
  <c r="U35" i="20" s="1"/>
  <c r="V35" i="20" s="1"/>
  <c r="O35" i="20"/>
  <c r="P39" i="20"/>
  <c r="O39" i="20"/>
  <c r="P48" i="20"/>
  <c r="Q48" i="20" s="1"/>
  <c r="R48" i="20" s="1"/>
  <c r="S48" i="20" s="1"/>
  <c r="T48" i="20" s="1"/>
  <c r="U48" i="20" s="1"/>
  <c r="V48" i="20" s="1"/>
  <c r="O48" i="20"/>
  <c r="O40" i="20"/>
  <c r="P40" i="20"/>
  <c r="P50" i="20"/>
  <c r="Q50" i="20" s="1"/>
  <c r="R50" i="20" s="1"/>
  <c r="S50" i="20" s="1"/>
  <c r="T50" i="20" s="1"/>
  <c r="U50" i="20" s="1"/>
  <c r="V50" i="20" s="1"/>
  <c r="O50" i="20"/>
  <c r="O11" i="20"/>
  <c r="P11" i="20"/>
  <c r="Q11" i="20" s="1"/>
  <c r="R11" i="20" s="1"/>
  <c r="S11" i="20" s="1"/>
  <c r="T11" i="20" s="1"/>
  <c r="P23" i="20"/>
  <c r="O23" i="20"/>
  <c r="O28" i="20"/>
  <c r="P28" i="20"/>
  <c r="O22" i="20"/>
  <c r="P22" i="20"/>
  <c r="Q22" i="20" s="1"/>
  <c r="R22" i="20" s="1"/>
  <c r="S22" i="20" s="1"/>
  <c r="T22" i="20" s="1"/>
  <c r="U22" i="20" s="1"/>
  <c r="V22" i="20" s="1"/>
  <c r="O42" i="20"/>
  <c r="P42" i="20"/>
  <c r="P25" i="20"/>
  <c r="Q25" i="20" s="1"/>
  <c r="R25" i="20" s="1"/>
  <c r="S25" i="20" s="1"/>
  <c r="T25" i="20" s="1"/>
  <c r="U25" i="20" s="1"/>
  <c r="V25" i="20" s="1"/>
  <c r="O25" i="20"/>
  <c r="U44" i="20"/>
  <c r="V44" i="20" s="1"/>
  <c r="U52" i="20"/>
  <c r="V52" i="20" s="1"/>
  <c r="U46" i="20"/>
  <c r="V46" i="20" s="1"/>
  <c r="U41" i="20"/>
  <c r="V41" i="20" s="1"/>
  <c r="U31" i="20"/>
  <c r="V31" i="20" s="1"/>
  <c r="R57" i="20"/>
  <c r="S57" i="20" s="1"/>
  <c r="T57" i="20" s="1"/>
  <c r="R58" i="20"/>
  <c r="S58" i="20" s="1"/>
  <c r="T58" i="20" s="1"/>
  <c r="R36" i="20"/>
  <c r="S36" i="20" s="1"/>
  <c r="T36" i="20" s="1"/>
  <c r="R18" i="20"/>
  <c r="S18" i="20" s="1"/>
  <c r="T18" i="20" s="1"/>
  <c r="R49" i="20"/>
  <c r="S49" i="20" s="1"/>
  <c r="T49" i="20" s="1"/>
  <c r="R53" i="20"/>
  <c r="S53" i="20" s="1"/>
  <c r="T53" i="20" s="1"/>
  <c r="R55" i="20"/>
  <c r="S55" i="20" s="1"/>
  <c r="T55" i="20" s="1"/>
  <c r="R13" i="20"/>
  <c r="S13" i="20" s="1"/>
  <c r="T13" i="20" s="1"/>
  <c r="R32" i="20"/>
  <c r="S32" i="20" s="1"/>
  <c r="T32" i="20" s="1"/>
  <c r="R20" i="20"/>
  <c r="S20" i="20" s="1"/>
  <c r="T20" i="20" s="1"/>
  <c r="R12" i="20"/>
  <c r="S12" i="20" s="1"/>
  <c r="T12" i="20" s="1"/>
  <c r="R19" i="20"/>
  <c r="S19" i="20" s="1"/>
  <c r="T19" i="20" s="1"/>
  <c r="R14" i="20"/>
  <c r="S14" i="20" s="1"/>
  <c r="T14" i="20" s="1"/>
  <c r="Q54" i="19"/>
  <c r="R54" i="19" s="1"/>
  <c r="S54" i="19" s="1"/>
  <c r="Q35" i="19"/>
  <c r="R35" i="19" s="1"/>
  <c r="Q40" i="19"/>
  <c r="R40" i="19" s="1"/>
  <c r="S40" i="19" s="1"/>
  <c r="Q29" i="19"/>
  <c r="R29" i="19" s="1"/>
  <c r="S29" i="19" s="1"/>
  <c r="Q47" i="19"/>
  <c r="R47" i="19" s="1"/>
  <c r="Q50" i="19"/>
  <c r="R50" i="19" s="1"/>
  <c r="S50" i="19" s="1"/>
  <c r="T50" i="19" s="1"/>
  <c r="Q36" i="19"/>
  <c r="R36" i="19" s="1"/>
  <c r="S36" i="19" s="1"/>
  <c r="T36" i="19" s="1"/>
  <c r="Q39" i="19"/>
  <c r="R39" i="19" s="1"/>
  <c r="S39" i="19" s="1"/>
  <c r="Q34" i="19"/>
  <c r="R34" i="19" s="1"/>
  <c r="Q28" i="19"/>
  <c r="R28" i="19" s="1"/>
  <c r="S28" i="19" s="1"/>
  <c r="Q30" i="19"/>
  <c r="R30" i="19" s="1"/>
  <c r="S30" i="19" s="1"/>
  <c r="Q51" i="19"/>
  <c r="R51" i="19" s="1"/>
  <c r="Q44" i="19"/>
  <c r="R44" i="19" s="1"/>
  <c r="S44" i="19" s="1"/>
  <c r="T44" i="19" s="1"/>
  <c r="Q43" i="19"/>
  <c r="R43" i="19" s="1"/>
  <c r="Q48" i="19"/>
  <c r="R48" i="19" s="1"/>
  <c r="Q32" i="19"/>
  <c r="R32" i="19" s="1"/>
  <c r="Q27" i="19"/>
  <c r="R27" i="19" s="1"/>
  <c r="S27" i="19" s="1"/>
  <c r="Q31" i="19"/>
  <c r="R31" i="19" s="1"/>
  <c r="S31" i="19" s="1"/>
  <c r="AE10" i="19" l="1"/>
  <c r="E34" i="19"/>
  <c r="AE5" i="19"/>
  <c r="E23" i="20"/>
  <c r="E33" i="19"/>
  <c r="T38" i="19"/>
  <c r="U38" i="19" s="1"/>
  <c r="V38" i="19" s="1"/>
  <c r="W38" i="19" s="1"/>
  <c r="AR38" i="19"/>
  <c r="AO38" i="19"/>
  <c r="AO29" i="19"/>
  <c r="AR29" i="19"/>
  <c r="Q45" i="19"/>
  <c r="R45" i="19" s="1"/>
  <c r="S45" i="19" s="1"/>
  <c r="S43" i="19"/>
  <c r="T43" i="19" s="1"/>
  <c r="U43" i="19" s="1"/>
  <c r="V43" i="19" s="1"/>
  <c r="W43" i="19" s="1"/>
  <c r="T31" i="19"/>
  <c r="U31" i="19" s="1"/>
  <c r="V31" i="19" s="1"/>
  <c r="W31" i="19" s="1"/>
  <c r="T30" i="19"/>
  <c r="U30" i="19" s="1"/>
  <c r="V30" i="19" s="1"/>
  <c r="W30" i="19" s="1"/>
  <c r="T54" i="19"/>
  <c r="U54" i="19" s="1"/>
  <c r="V54" i="19" s="1"/>
  <c r="W54" i="19" s="1"/>
  <c r="S47" i="19"/>
  <c r="T47" i="19" s="1"/>
  <c r="U47" i="19" s="1"/>
  <c r="V47" i="19" s="1"/>
  <c r="W47" i="19" s="1"/>
  <c r="S34" i="19"/>
  <c r="T34" i="19" s="1"/>
  <c r="U34" i="19" s="1"/>
  <c r="V34" i="19" s="1"/>
  <c r="W34" i="19" s="1"/>
  <c r="T40" i="19"/>
  <c r="U40" i="19" s="1"/>
  <c r="V40" i="19" s="1"/>
  <c r="W40" i="19" s="1"/>
  <c r="AR49" i="19"/>
  <c r="AO49" i="19"/>
  <c r="S48" i="19"/>
  <c r="T48" i="19" s="1"/>
  <c r="U48" i="19" s="1"/>
  <c r="V48" i="19" s="1"/>
  <c r="W48" i="19" s="1"/>
  <c r="R17" i="20"/>
  <c r="S17" i="20" s="1"/>
  <c r="T17" i="20" s="1"/>
  <c r="U17" i="20" s="1"/>
  <c r="V17" i="20" s="1"/>
  <c r="T27" i="19"/>
  <c r="U27" i="19" s="1"/>
  <c r="V27" i="19" s="1"/>
  <c r="T46" i="19"/>
  <c r="U46" i="19" s="1"/>
  <c r="V46" i="19" s="1"/>
  <c r="W46" i="19" s="1"/>
  <c r="T39" i="19"/>
  <c r="U39" i="19" s="1"/>
  <c r="V39" i="19" s="1"/>
  <c r="W39" i="19" s="1"/>
  <c r="S35" i="19"/>
  <c r="AO35" i="19" s="1"/>
  <c r="S51" i="19"/>
  <c r="AR51" i="19" s="1"/>
  <c r="S32" i="19"/>
  <c r="T32" i="19" s="1"/>
  <c r="U32" i="19" s="1"/>
  <c r="V32" i="19" s="1"/>
  <c r="W32" i="19" s="1"/>
  <c r="Q23" i="20"/>
  <c r="R23" i="20" s="1"/>
  <c r="S23" i="20" s="1"/>
  <c r="T23" i="20" s="1"/>
  <c r="U23" i="20" s="1"/>
  <c r="V23" i="20" s="1"/>
  <c r="Q42" i="20"/>
  <c r="R42" i="20" s="1"/>
  <c r="S42" i="20" s="1"/>
  <c r="T42" i="20" s="1"/>
  <c r="U42" i="20" s="1"/>
  <c r="V42" i="20" s="1"/>
  <c r="Q28" i="20"/>
  <c r="R28" i="20" s="1"/>
  <c r="S28" i="20" s="1"/>
  <c r="T28" i="20" s="1"/>
  <c r="U28" i="20" s="1"/>
  <c r="V28" i="20" s="1"/>
  <c r="Q40" i="20"/>
  <c r="R40" i="20" s="1"/>
  <c r="S40" i="20" s="1"/>
  <c r="T40" i="20" s="1"/>
  <c r="U40" i="20" s="1"/>
  <c r="V40" i="20" s="1"/>
  <c r="Q39" i="20"/>
  <c r="R39" i="20" s="1"/>
  <c r="S39" i="20" s="1"/>
  <c r="T39" i="20" s="1"/>
  <c r="U39" i="20" s="1"/>
  <c r="V39" i="20" s="1"/>
  <c r="U13" i="20"/>
  <c r="V13" i="20" s="1"/>
  <c r="U55" i="20"/>
  <c r="V55" i="20" s="1"/>
  <c r="U27" i="20"/>
  <c r="V27" i="20" s="1"/>
  <c r="U57" i="20"/>
  <c r="V57" i="20" s="1"/>
  <c r="U19" i="20"/>
  <c r="V19" i="20" s="1"/>
  <c r="U20" i="20"/>
  <c r="V20" i="20" s="1"/>
  <c r="U21" i="20"/>
  <c r="V21" i="20" s="1"/>
  <c r="U26" i="20"/>
  <c r="V26" i="20" s="1"/>
  <c r="U47" i="20"/>
  <c r="V47" i="20" s="1"/>
  <c r="U32" i="20"/>
  <c r="V32" i="20" s="1"/>
  <c r="U30" i="20"/>
  <c r="V30" i="20" s="1"/>
  <c r="U15" i="20"/>
  <c r="V15" i="20" s="1"/>
  <c r="U16" i="20"/>
  <c r="V16" i="20" s="1"/>
  <c r="U36" i="20"/>
  <c r="V36" i="20" s="1"/>
  <c r="U51" i="20"/>
  <c r="V51" i="20" s="1"/>
  <c r="U34" i="20"/>
  <c r="V34" i="20" s="1"/>
  <c r="U49" i="20"/>
  <c r="V49" i="20" s="1"/>
  <c r="U53" i="20"/>
  <c r="V53" i="20" s="1"/>
  <c r="U14" i="20"/>
  <c r="V14" i="20" s="1"/>
  <c r="U45" i="20"/>
  <c r="V45" i="20" s="1"/>
  <c r="U58" i="20"/>
  <c r="V58" i="20" s="1"/>
  <c r="U24" i="20"/>
  <c r="V24" i="20" s="1"/>
  <c r="U12" i="20"/>
  <c r="V12" i="20" s="1"/>
  <c r="U56" i="20"/>
  <c r="V56" i="20" s="1"/>
  <c r="U18" i="20"/>
  <c r="V18" i="20" s="1"/>
  <c r="U38" i="20"/>
  <c r="V38" i="20" s="1"/>
  <c r="U54" i="20"/>
  <c r="V54" i="20" s="1"/>
  <c r="U52" i="19"/>
  <c r="V52" i="19" s="1"/>
  <c r="W52" i="19" s="1"/>
  <c r="AR28" i="19"/>
  <c r="T28" i="19"/>
  <c r="U36" i="19"/>
  <c r="V36" i="19" s="1"/>
  <c r="W36" i="19" s="1"/>
  <c r="U50" i="19"/>
  <c r="V50" i="19" s="1"/>
  <c r="W50" i="19" s="1"/>
  <c r="U44" i="19"/>
  <c r="V44" i="19" s="1"/>
  <c r="W44" i="19" s="1"/>
  <c r="T42" i="19"/>
  <c r="AR42" i="19"/>
  <c r="AO42" i="19"/>
  <c r="U49" i="19"/>
  <c r="V49" i="19" s="1"/>
  <c r="W49" i="19" s="1"/>
  <c r="T29" i="19"/>
  <c r="AO54" i="19"/>
  <c r="AR54" i="19"/>
  <c r="AO40" i="19"/>
  <c r="AR40" i="19"/>
  <c r="AR50" i="19"/>
  <c r="AO50" i="19"/>
  <c r="AR36" i="19"/>
  <c r="AO36" i="19"/>
  <c r="AO28" i="19"/>
  <c r="AO31" i="19"/>
  <c r="AR31" i="19"/>
  <c r="AO43" i="19"/>
  <c r="AR43" i="19"/>
  <c r="AO41" i="19"/>
  <c r="AR41" i="19"/>
  <c r="AR46" i="19"/>
  <c r="AO46" i="19"/>
  <c r="AO39" i="19"/>
  <c r="AR39" i="19"/>
  <c r="AO44" i="19"/>
  <c r="AR44" i="19"/>
  <c r="AO52" i="19"/>
  <c r="AR52" i="19"/>
  <c r="AO53" i="19"/>
  <c r="AR53" i="19"/>
  <c r="AO37" i="19"/>
  <c r="AR37" i="19"/>
  <c r="AO34" i="19"/>
  <c r="AS40" i="19"/>
  <c r="AP40" i="19"/>
  <c r="AR33" i="19"/>
  <c r="AO33" i="19"/>
  <c r="AP49" i="19"/>
  <c r="AQ49" i="19" s="1"/>
  <c r="AS49" i="19"/>
  <c r="AP45" i="19"/>
  <c r="AS45" i="19"/>
  <c r="AR30" i="19"/>
  <c r="AO30" i="19"/>
  <c r="AP32" i="19"/>
  <c r="AS32" i="19"/>
  <c r="AP29" i="19"/>
  <c r="AS29" i="19"/>
  <c r="AR48" i="19" l="1"/>
  <c r="E56" i="19"/>
  <c r="AE7" i="19"/>
  <c r="AE11" i="19" s="1"/>
  <c r="AO47" i="19"/>
  <c r="E36" i="19"/>
  <c r="E37" i="19" s="1"/>
  <c r="E38" i="19" s="1"/>
  <c r="AO51" i="19"/>
  <c r="AO48" i="19"/>
  <c r="AR34" i="19"/>
  <c r="AR47" i="19"/>
  <c r="AO32" i="19"/>
  <c r="AQ32" i="19" s="1"/>
  <c r="AT58" i="19"/>
  <c r="AT56" i="19"/>
  <c r="AT17" i="19"/>
  <c r="AT15" i="19"/>
  <c r="AT26" i="19"/>
  <c r="AT11" i="19"/>
  <c r="AT57" i="19"/>
  <c r="AT55" i="19"/>
  <c r="AU55" i="19" s="1"/>
  <c r="AT20" i="19"/>
  <c r="AT18" i="19"/>
  <c r="AT16" i="19"/>
  <c r="AT25" i="19"/>
  <c r="AT23" i="19"/>
  <c r="AT21" i="19"/>
  <c r="AT14" i="19"/>
  <c r="AT12" i="19"/>
  <c r="AT19" i="19"/>
  <c r="AT24" i="19"/>
  <c r="AT22" i="19"/>
  <c r="AT13" i="19"/>
  <c r="AR35" i="19"/>
  <c r="T35" i="19"/>
  <c r="U35" i="19" s="1"/>
  <c r="V35" i="19" s="1"/>
  <c r="W35" i="19" s="1"/>
  <c r="AR32" i="19"/>
  <c r="AO45" i="19"/>
  <c r="AQ45" i="19" s="1"/>
  <c r="AR45" i="19"/>
  <c r="T45" i="19"/>
  <c r="U45" i="19" s="1"/>
  <c r="V45" i="19" s="1"/>
  <c r="W45" i="19" s="1"/>
  <c r="S59" i="19"/>
  <c r="Q59" i="19"/>
  <c r="T51" i="19"/>
  <c r="U51" i="19" s="1"/>
  <c r="V51" i="19" s="1"/>
  <c r="W51" i="19" s="1"/>
  <c r="AQ29" i="19"/>
  <c r="Q59" i="20"/>
  <c r="W27" i="19"/>
  <c r="U29" i="19"/>
  <c r="V29" i="19" s="1"/>
  <c r="W29" i="19" s="1"/>
  <c r="U28" i="19"/>
  <c r="V28" i="19" s="1"/>
  <c r="W28" i="19" s="1"/>
  <c r="U42" i="19"/>
  <c r="V42" i="19" s="1"/>
  <c r="W42" i="19" s="1"/>
  <c r="AQ40" i="19"/>
  <c r="AS54" i="19"/>
  <c r="AP54" i="19"/>
  <c r="AQ54" i="19" s="1"/>
  <c r="AS50" i="19"/>
  <c r="AP50" i="19"/>
  <c r="AQ50" i="19" s="1"/>
  <c r="AS36" i="19"/>
  <c r="AP36" i="19"/>
  <c r="AQ36" i="19" s="1"/>
  <c r="AP37" i="19"/>
  <c r="AQ37" i="19" s="1"/>
  <c r="AS37" i="19"/>
  <c r="AS38" i="19"/>
  <c r="AP38" i="19"/>
  <c r="AQ38" i="19" s="1"/>
  <c r="AS42" i="19"/>
  <c r="AP42" i="19"/>
  <c r="AQ42" i="19" s="1"/>
  <c r="AS30" i="19"/>
  <c r="AP30" i="19"/>
  <c r="AQ30" i="19" s="1"/>
  <c r="AP34" i="19"/>
  <c r="AQ34" i="19" s="1"/>
  <c r="AS34" i="19"/>
  <c r="AO27" i="19"/>
  <c r="AR27" i="19"/>
  <c r="AS28" i="19"/>
  <c r="AP28" i="19"/>
  <c r="AQ28" i="19" s="1"/>
  <c r="AU56" i="19" l="1"/>
  <c r="AU57" i="19" s="1"/>
  <c r="AU58" i="19" s="1"/>
  <c r="AU11" i="19" s="1"/>
  <c r="AU12" i="19" s="1"/>
  <c r="N59" i="20"/>
  <c r="R59" i="20"/>
  <c r="V59" i="19"/>
  <c r="U59" i="19"/>
  <c r="V5" i="19" s="1"/>
  <c r="AP47" i="19"/>
  <c r="AQ47" i="19" s="1"/>
  <c r="AS47" i="19"/>
  <c r="AP52" i="19"/>
  <c r="AQ52" i="19" s="1"/>
  <c r="AS52" i="19"/>
  <c r="T59" i="19"/>
  <c r="AS53" i="19"/>
  <c r="AP53" i="19"/>
  <c r="AQ53" i="19" s="1"/>
  <c r="AS33" i="19"/>
  <c r="AP33" i="19"/>
  <c r="AQ33" i="19" s="1"/>
  <c r="AS35" i="19"/>
  <c r="AP35" i="19"/>
  <c r="AQ35" i="19" s="1"/>
  <c r="AS41" i="19"/>
  <c r="AP41" i="19"/>
  <c r="AQ41" i="19" s="1"/>
  <c r="AS48" i="19"/>
  <c r="AP48" i="19"/>
  <c r="AQ48" i="19" s="1"/>
  <c r="AS46" i="19"/>
  <c r="AP46" i="19"/>
  <c r="AQ46" i="19" s="1"/>
  <c r="AP51" i="19"/>
  <c r="AQ51" i="19" s="1"/>
  <c r="AS51" i="19"/>
  <c r="AS43" i="19"/>
  <c r="AP43" i="19"/>
  <c r="AQ43" i="19" s="1"/>
  <c r="AP39" i="19"/>
  <c r="AQ39" i="19" s="1"/>
  <c r="AS39" i="19"/>
  <c r="AS31" i="19"/>
  <c r="AP31" i="19"/>
  <c r="AQ31" i="19" s="1"/>
  <c r="AP44" i="19"/>
  <c r="AQ44" i="19" s="1"/>
  <c r="AS44" i="19"/>
  <c r="G33" i="19" l="1"/>
  <c r="N59" i="19"/>
  <c r="AS27" i="19"/>
  <c r="AP27" i="19"/>
  <c r="AQ27" i="19" s="1"/>
  <c r="AU13" i="19"/>
  <c r="G34" i="19" l="1"/>
  <c r="G32" i="19"/>
  <c r="AG6" i="19" s="1"/>
  <c r="E46" i="19"/>
  <c r="P59" i="19"/>
  <c r="AU14" i="19"/>
  <c r="L7" i="19" l="1"/>
  <c r="L11" i="19" s="1"/>
  <c r="AG7" i="19"/>
  <c r="AH13" i="19"/>
  <c r="AD13" i="19"/>
  <c r="E51" i="19"/>
  <c r="E52" i="19" s="1"/>
  <c r="E54" i="19" s="1"/>
  <c r="E57" i="19" s="1"/>
  <c r="M59" i="20"/>
  <c r="AU15" i="19"/>
  <c r="L15" i="19" l="1"/>
  <c r="E53" i="19"/>
  <c r="F64" i="19"/>
  <c r="F65" i="19"/>
  <c r="AU16" i="19"/>
  <c r="P59" i="20" l="1"/>
  <c r="X4" i="19"/>
  <c r="X27" i="19" s="1"/>
  <c r="L16" i="19"/>
  <c r="AU17" i="19"/>
  <c r="M16" i="19" l="1"/>
  <c r="N16" i="19" s="1"/>
  <c r="P16" i="19" s="1"/>
  <c r="AL16" i="19"/>
  <c r="AN16" i="19"/>
  <c r="AV16" i="19" s="1"/>
  <c r="L17" i="19"/>
  <c r="AU18" i="19"/>
  <c r="L55" i="19"/>
  <c r="L56" i="19"/>
  <c r="L57" i="19"/>
  <c r="L58" i="19"/>
  <c r="L12" i="19"/>
  <c r="M12" i="19" s="1"/>
  <c r="N12" i="19" s="1"/>
  <c r="L13" i="19"/>
  <c r="L14" i="19"/>
  <c r="Y27" i="19"/>
  <c r="X28" i="19"/>
  <c r="O16" i="19" l="1"/>
  <c r="Q16" i="19"/>
  <c r="R16" i="19" s="1"/>
  <c r="S16" i="19" s="1"/>
  <c r="M13" i="19"/>
  <c r="N13" i="19" s="1"/>
  <c r="O13" i="19" s="1"/>
  <c r="M57" i="19"/>
  <c r="N57" i="19" s="1"/>
  <c r="O57" i="19" s="1"/>
  <c r="M17" i="19"/>
  <c r="N17" i="19" s="1"/>
  <c r="O17" i="19" s="1"/>
  <c r="M14" i="19"/>
  <c r="N14" i="19" s="1"/>
  <c r="O14" i="19" s="1"/>
  <c r="O12" i="19"/>
  <c r="M56" i="19"/>
  <c r="N56" i="19" s="1"/>
  <c r="O56" i="19" s="1"/>
  <c r="M58" i="19"/>
  <c r="N58" i="19" s="1"/>
  <c r="O58" i="19" s="1"/>
  <c r="M15" i="19"/>
  <c r="N15" i="19" s="1"/>
  <c r="O15" i="19" s="1"/>
  <c r="M55" i="19"/>
  <c r="N55" i="19" s="1"/>
  <c r="O55" i="19" s="1"/>
  <c r="M11" i="19"/>
  <c r="AN15" i="19"/>
  <c r="AV15" i="19" s="1"/>
  <c r="AL15" i="19"/>
  <c r="AN11" i="19"/>
  <c r="AV11" i="19" s="1"/>
  <c r="AL11" i="19"/>
  <c r="AN55" i="19"/>
  <c r="AV55" i="19" s="1"/>
  <c r="AL55" i="19"/>
  <c r="AN14" i="19"/>
  <c r="AV14" i="19" s="1"/>
  <c r="AL14" i="19"/>
  <c r="AN58" i="19"/>
  <c r="AV58" i="19" s="1"/>
  <c r="AL58" i="19"/>
  <c r="L18" i="19"/>
  <c r="AU19" i="19"/>
  <c r="X29" i="19"/>
  <c r="Y28" i="19"/>
  <c r="AN13" i="19"/>
  <c r="AV13" i="19" s="1"/>
  <c r="AL13" i="19"/>
  <c r="AN57" i="19"/>
  <c r="AV57" i="19" s="1"/>
  <c r="AL57" i="19"/>
  <c r="AN17" i="19"/>
  <c r="AV17" i="19" s="1"/>
  <c r="AL17" i="19"/>
  <c r="AL12" i="19"/>
  <c r="AN12" i="19"/>
  <c r="AV12" i="19" s="1"/>
  <c r="AL56" i="19"/>
  <c r="AN56" i="19"/>
  <c r="AV56" i="19" s="1"/>
  <c r="N11" i="19" l="1"/>
  <c r="P11" i="19" s="1"/>
  <c r="Q11" i="19" s="1"/>
  <c r="P17" i="19"/>
  <c r="Q17" i="19" s="1"/>
  <c r="R17" i="19" s="1"/>
  <c r="S17" i="19" s="1"/>
  <c r="AR16" i="19"/>
  <c r="P58" i="19"/>
  <c r="P57" i="19"/>
  <c r="Q57" i="19" s="1"/>
  <c r="R57" i="19" s="1"/>
  <c r="P55" i="19"/>
  <c r="Q55" i="19" s="1"/>
  <c r="R55" i="19" s="1"/>
  <c r="P12" i="19"/>
  <c r="P15" i="19"/>
  <c r="Q15" i="19" s="1"/>
  <c r="R15" i="19" s="1"/>
  <c r="P56" i="19"/>
  <c r="P14" i="19"/>
  <c r="Q14" i="19" s="1"/>
  <c r="R14" i="19" s="1"/>
  <c r="M18" i="19"/>
  <c r="N18" i="19" s="1"/>
  <c r="P18" i="19" s="1"/>
  <c r="P13" i="19"/>
  <c r="X30" i="19"/>
  <c r="Y29" i="19"/>
  <c r="L19" i="19"/>
  <c r="AU20" i="19"/>
  <c r="AN18" i="19"/>
  <c r="AV18" i="19" s="1"/>
  <c r="AL18" i="19"/>
  <c r="O11" i="19" l="1"/>
  <c r="R11" i="19"/>
  <c r="S11" i="19" s="1"/>
  <c r="T11" i="19" s="1"/>
  <c r="S14" i="19"/>
  <c r="AO14" i="19" s="1"/>
  <c r="S55" i="19"/>
  <c r="AR55" i="19" s="1"/>
  <c r="S15" i="19"/>
  <c r="AO15" i="19" s="1"/>
  <c r="Q58" i="19"/>
  <c r="R58" i="19" s="1"/>
  <c r="S58" i="19" s="1"/>
  <c r="S57" i="19"/>
  <c r="T57" i="19" s="1"/>
  <c r="U57" i="19" s="1"/>
  <c r="V57" i="19" s="1"/>
  <c r="W57" i="19" s="1"/>
  <c r="Q12" i="19"/>
  <c r="R12" i="19" s="1"/>
  <c r="S12" i="19" s="1"/>
  <c r="T16" i="19"/>
  <c r="U16" i="19" s="1"/>
  <c r="V16" i="19" s="1"/>
  <c r="W16" i="19" s="1"/>
  <c r="AO16" i="19"/>
  <c r="O18" i="19"/>
  <c r="Q56" i="19"/>
  <c r="R56" i="19" s="1"/>
  <c r="S56" i="19" s="1"/>
  <c r="AR56" i="19" s="1"/>
  <c r="T17" i="19"/>
  <c r="U17" i="19" s="1"/>
  <c r="V17" i="19" s="1"/>
  <c r="W17" i="19" s="1"/>
  <c r="Q13" i="19"/>
  <c r="R13" i="19" s="1"/>
  <c r="S13" i="19" s="1"/>
  <c r="Q18" i="19"/>
  <c r="R18" i="19" s="1"/>
  <c r="S18" i="19" s="1"/>
  <c r="M19" i="19"/>
  <c r="AR17" i="19"/>
  <c r="AO17" i="19"/>
  <c r="AN19" i="19"/>
  <c r="AV19" i="19" s="1"/>
  <c r="AL19" i="19"/>
  <c r="X31" i="19"/>
  <c r="Y30" i="19"/>
  <c r="L20" i="19"/>
  <c r="AU21" i="19"/>
  <c r="AO57" i="19" l="1"/>
  <c r="AR15" i="19"/>
  <c r="U11" i="19"/>
  <c r="V11" i="19" s="1"/>
  <c r="N19" i="19"/>
  <c r="P19" i="19" s="1"/>
  <c r="Q19" i="19" s="1"/>
  <c r="R19" i="19" s="1"/>
  <c r="S19" i="19" s="1"/>
  <c r="T55" i="19"/>
  <c r="U55" i="19" s="1"/>
  <c r="V55" i="19" s="1"/>
  <c r="W55" i="19" s="1"/>
  <c r="AO55" i="19"/>
  <c r="AR57" i="19"/>
  <c r="T15" i="19"/>
  <c r="U15" i="19" s="1"/>
  <c r="V15" i="19" s="1"/>
  <c r="W15" i="19" s="1"/>
  <c r="AO58" i="19"/>
  <c r="T58" i="19"/>
  <c r="U58" i="19" s="1"/>
  <c r="V58" i="19" s="1"/>
  <c r="W58" i="19" s="1"/>
  <c r="AR58" i="19"/>
  <c r="T14" i="19"/>
  <c r="U14" i="19" s="1"/>
  <c r="V14" i="19" s="1"/>
  <c r="W14" i="19" s="1"/>
  <c r="AR14" i="19"/>
  <c r="AO12" i="19"/>
  <c r="AR12" i="19"/>
  <c r="AO56" i="19"/>
  <c r="T56" i="19"/>
  <c r="U56" i="19" s="1"/>
  <c r="V56" i="19" s="1"/>
  <c r="W56" i="19" s="1"/>
  <c r="T12" i="19"/>
  <c r="U12" i="19" s="1"/>
  <c r="V12" i="19" s="1"/>
  <c r="W12" i="19" s="1"/>
  <c r="AR13" i="19"/>
  <c r="T18" i="19"/>
  <c r="U18" i="19" s="1"/>
  <c r="V18" i="19" s="1"/>
  <c r="W18" i="19" s="1"/>
  <c r="AR18" i="19"/>
  <c r="AO13" i="19"/>
  <c r="T13" i="19"/>
  <c r="M20" i="19"/>
  <c r="N20" i="19" s="1"/>
  <c r="P20" i="19" s="1"/>
  <c r="AO18" i="19"/>
  <c r="AP12" i="19"/>
  <c r="AS12" i="19"/>
  <c r="AP16" i="19"/>
  <c r="AQ16" i="19" s="1"/>
  <c r="AS16" i="19"/>
  <c r="AN20" i="19"/>
  <c r="AV20" i="19" s="1"/>
  <c r="AL20" i="19"/>
  <c r="AU22" i="19"/>
  <c r="L21" i="19"/>
  <c r="Y31" i="19"/>
  <c r="X32" i="19"/>
  <c r="O19" i="19" l="1"/>
  <c r="W11" i="19"/>
  <c r="AQ12" i="19"/>
  <c r="AO19" i="19"/>
  <c r="O20" i="19"/>
  <c r="Q20" i="19"/>
  <c r="R20" i="19" s="1"/>
  <c r="S20" i="19" s="1"/>
  <c r="U13" i="19"/>
  <c r="V13" i="19" s="1"/>
  <c r="W13" i="19" s="1"/>
  <c r="M21" i="19"/>
  <c r="N21" i="19" s="1"/>
  <c r="P21" i="19" s="1"/>
  <c r="X33" i="19"/>
  <c r="Y32" i="19"/>
  <c r="AP13" i="19"/>
  <c r="AQ13" i="19" s="1"/>
  <c r="AS13" i="19"/>
  <c r="AN21" i="19"/>
  <c r="AV21" i="19" s="1"/>
  <c r="AL21" i="19"/>
  <c r="AP56" i="19"/>
  <c r="AQ56" i="19" s="1"/>
  <c r="AS56" i="19"/>
  <c r="AS57" i="19"/>
  <c r="AP57" i="19"/>
  <c r="AQ57" i="19" s="1"/>
  <c r="AP15" i="19"/>
  <c r="AQ15" i="19" s="1"/>
  <c r="AS15" i="19"/>
  <c r="AS58" i="19"/>
  <c r="AP58" i="19"/>
  <c r="AQ58" i="19" s="1"/>
  <c r="AS55" i="19"/>
  <c r="AP55" i="19"/>
  <c r="AQ55" i="19" s="1"/>
  <c r="AU23" i="19"/>
  <c r="L22" i="19"/>
  <c r="AS14" i="19"/>
  <c r="AP14" i="19"/>
  <c r="AQ14" i="19" s="1"/>
  <c r="AP17" i="19"/>
  <c r="AQ17" i="19" s="1"/>
  <c r="AS17" i="19"/>
  <c r="AR19" i="19" l="1"/>
  <c r="T19" i="19"/>
  <c r="U19" i="19" s="1"/>
  <c r="V19" i="19" s="1"/>
  <c r="W19" i="19" s="1"/>
  <c r="T20" i="19"/>
  <c r="U20" i="19" s="1"/>
  <c r="V20" i="19" s="1"/>
  <c r="W20" i="19" s="1"/>
  <c r="Q21" i="19"/>
  <c r="R21" i="19" s="1"/>
  <c r="S21" i="19" s="1"/>
  <c r="M22" i="19"/>
  <c r="O21" i="19"/>
  <c r="AO20" i="19"/>
  <c r="AR20" i="19"/>
  <c r="AU24" i="19"/>
  <c r="L23" i="19"/>
  <c r="AP18" i="19"/>
  <c r="AQ18" i="19" s="1"/>
  <c r="AS18" i="19"/>
  <c r="Y33" i="19"/>
  <c r="X34" i="19"/>
  <c r="AP11" i="19"/>
  <c r="AS11" i="19"/>
  <c r="AL22" i="19"/>
  <c r="AN22" i="19"/>
  <c r="AV22" i="19" s="1"/>
  <c r="N22" i="19" l="1"/>
  <c r="P22" i="19" s="1"/>
  <c r="Q22" i="19" s="1"/>
  <c r="T21" i="19"/>
  <c r="U21" i="19" s="1"/>
  <c r="V21" i="19" s="1"/>
  <c r="W21" i="19" s="1"/>
  <c r="M23" i="19"/>
  <c r="N23" i="19" s="1"/>
  <c r="O23" i="19" s="1"/>
  <c r="AO21" i="19"/>
  <c r="L24" i="19"/>
  <c r="AU25" i="19"/>
  <c r="AS19" i="19"/>
  <c r="AP19" i="19"/>
  <c r="AQ19" i="19" s="1"/>
  <c r="X35" i="19"/>
  <c r="Y34" i="19"/>
  <c r="AL23" i="19"/>
  <c r="AN23" i="19"/>
  <c r="AV23" i="19" s="1"/>
  <c r="R22" i="19" l="1"/>
  <c r="S22" i="19" s="1"/>
  <c r="AR22" i="19" s="1"/>
  <c r="O22" i="19"/>
  <c r="AR21" i="19"/>
  <c r="M24" i="19"/>
  <c r="P23" i="19"/>
  <c r="AN24" i="19"/>
  <c r="AV24" i="19" s="1"/>
  <c r="AL24" i="19"/>
  <c r="AP20" i="19"/>
  <c r="AQ20" i="19" s="1"/>
  <c r="AS20" i="19"/>
  <c r="X36" i="19"/>
  <c r="Y35" i="19"/>
  <c r="L25" i="19"/>
  <c r="AU26" i="19"/>
  <c r="L26" i="19" s="1"/>
  <c r="AO22" i="19" l="1"/>
  <c r="N24" i="19"/>
  <c r="P24" i="19" s="1"/>
  <c r="Q24" i="19" s="1"/>
  <c r="R24" i="19" s="1"/>
  <c r="S24" i="19" s="1"/>
  <c r="T22" i="19"/>
  <c r="U22" i="19" s="1"/>
  <c r="V22" i="19" s="1"/>
  <c r="W22" i="19" s="1"/>
  <c r="M25" i="19"/>
  <c r="N25" i="19" s="1"/>
  <c r="P25" i="19" s="1"/>
  <c r="Q23" i="19"/>
  <c r="R23" i="19" s="1"/>
  <c r="S23" i="19" s="1"/>
  <c r="M26" i="19"/>
  <c r="N26" i="19" s="1"/>
  <c r="P26" i="19" s="1"/>
  <c r="Y36" i="19"/>
  <c r="X37" i="19"/>
  <c r="AN26" i="19"/>
  <c r="AV26" i="19" s="1"/>
  <c r="AL26" i="19"/>
  <c r="AN25" i="19"/>
  <c r="AV25" i="19" s="1"/>
  <c r="AL25" i="19"/>
  <c r="O24" i="19" l="1"/>
  <c r="AD12" i="19"/>
  <c r="O3" i="19" s="1"/>
  <c r="AO23" i="19"/>
  <c r="T24" i="19"/>
  <c r="U24" i="19" s="1"/>
  <c r="V24" i="19" s="1"/>
  <c r="W24" i="19" s="1"/>
  <c r="O25" i="19"/>
  <c r="O26" i="19"/>
  <c r="Q25" i="19"/>
  <c r="R25" i="19" s="1"/>
  <c r="S25" i="19" s="1"/>
  <c r="Q26" i="19"/>
  <c r="AR23" i="19"/>
  <c r="T23" i="19"/>
  <c r="AP21" i="19"/>
  <c r="AQ21" i="19" s="1"/>
  <c r="AS21" i="19"/>
  <c r="AR24" i="19"/>
  <c r="AO24" i="19"/>
  <c r="AP22" i="19"/>
  <c r="AQ22" i="19" s="1"/>
  <c r="AS22" i="19"/>
  <c r="X38" i="19"/>
  <c r="Y37" i="19"/>
  <c r="R26" i="19" l="1"/>
  <c r="S26" i="19" s="1"/>
  <c r="T26" i="19" s="1"/>
  <c r="U26" i="19" s="1"/>
  <c r="V26" i="19" s="1"/>
  <c r="W26" i="19" s="1"/>
  <c r="AH12" i="19"/>
  <c r="S3" i="19" s="1"/>
  <c r="T25" i="19"/>
  <c r="U23" i="19"/>
  <c r="V23" i="19" s="1"/>
  <c r="W23" i="19" s="1"/>
  <c r="AO25" i="19"/>
  <c r="AR25" i="19"/>
  <c r="Y38" i="19"/>
  <c r="X39" i="19"/>
  <c r="AP24" i="19"/>
  <c r="AQ24" i="19" s="1"/>
  <c r="AS24" i="19"/>
  <c r="AP23" i="19"/>
  <c r="AQ23" i="19" s="1"/>
  <c r="AS23" i="19"/>
  <c r="AR26" i="19" l="1"/>
  <c r="AO26" i="19"/>
  <c r="U25" i="19"/>
  <c r="V25" i="19" s="1"/>
  <c r="W25" i="19" s="1"/>
  <c r="X40" i="19"/>
  <c r="Y39" i="19"/>
  <c r="M59" i="19" l="1"/>
  <c r="AS25" i="19"/>
  <c r="AP25" i="19"/>
  <c r="AQ25" i="19" s="1"/>
  <c r="X41" i="19"/>
  <c r="Y40" i="19"/>
  <c r="X42" i="19" l="1"/>
  <c r="Y41" i="19"/>
  <c r="AS26" i="19"/>
  <c r="AP26" i="19"/>
  <c r="AQ26" i="19" s="1"/>
  <c r="X43" i="19" l="1"/>
  <c r="Y42" i="19"/>
  <c r="Y43" i="19" l="1"/>
  <c r="X44" i="19"/>
  <c r="X45" i="19" l="1"/>
  <c r="Y44" i="19"/>
  <c r="X46" i="19" l="1"/>
  <c r="Y45" i="19"/>
  <c r="X47" i="19" l="1"/>
  <c r="Y46" i="19"/>
  <c r="X48" i="19" l="1"/>
  <c r="Y47" i="19"/>
  <c r="X49" i="19" l="1"/>
  <c r="Y48" i="19"/>
  <c r="X50" i="19" l="1"/>
  <c r="Y49" i="19"/>
  <c r="Y50" i="19" l="1"/>
  <c r="X51" i="19"/>
  <c r="X52" i="19" l="1"/>
  <c r="Y51" i="19"/>
  <c r="X53" i="19" l="1"/>
  <c r="Y52" i="19"/>
  <c r="X54" i="19" l="1"/>
  <c r="Y53" i="19"/>
  <c r="X55" i="19" l="1"/>
  <c r="Y54" i="19"/>
  <c r="X56" i="19" l="1"/>
  <c r="Y55" i="19"/>
  <c r="X57" i="19" l="1"/>
  <c r="Y56" i="19"/>
  <c r="Y57" i="19" l="1"/>
  <c r="X58" i="19"/>
  <c r="X11" i="19" s="1"/>
  <c r="Y58" i="19" l="1"/>
  <c r="Y11" i="19" l="1"/>
  <c r="X12" i="19"/>
  <c r="X13" i="19" l="1"/>
  <c r="Y12" i="19"/>
  <c r="X14" i="19" l="1"/>
  <c r="Y13" i="19"/>
  <c r="Y14" i="19" l="1"/>
  <c r="X15" i="19"/>
  <c r="Y15" i="19" l="1"/>
  <c r="X16" i="19"/>
  <c r="X17" i="19" l="1"/>
  <c r="Y16" i="19"/>
  <c r="X18" i="19" l="1"/>
  <c r="Y17" i="19"/>
  <c r="X19" i="19" l="1"/>
  <c r="Y18" i="19"/>
  <c r="Y19" i="19" l="1"/>
  <c r="X20" i="19"/>
  <c r="Y20" i="19" l="1"/>
  <c r="X21" i="19"/>
  <c r="Y21" i="19" l="1"/>
  <c r="X22" i="19"/>
  <c r="Y22" i="19" l="1"/>
  <c r="X23" i="19"/>
  <c r="X24" i="19" l="1"/>
  <c r="Y23" i="19"/>
  <c r="X25" i="19" l="1"/>
  <c r="Y24" i="19"/>
  <c r="X26" i="19" l="1"/>
  <c r="Y26" i="19" s="1"/>
  <c r="Y25" i="19"/>
  <c r="AR11" i="19" l="1"/>
  <c r="AO11" i="19"/>
  <c r="AQ11" i="19" s="1"/>
  <c r="S59" i="20"/>
  <c r="T59" i="20"/>
  <c r="U11" i="20" l="1"/>
  <c r="U59" i="20" s="1"/>
  <c r="V11" i="20" l="1"/>
  <c r="V59" i="20" l="1"/>
  <c r="G46" i="19" s="1"/>
  <c r="G45" i="19" s="1"/>
  <c r="G16" i="20" l="1"/>
  <c r="G47" i="19" l="1"/>
  <c r="G15" i="20"/>
  <c r="AG9" i="19" s="1"/>
  <c r="G17" i="20"/>
  <c r="AG10" i="19" s="1"/>
  <c r="AG11" i="19" s="1"/>
  <c r="G56" i="19" l="1"/>
</calcChain>
</file>

<file path=xl/sharedStrings.xml><?xml version="1.0" encoding="utf-8"?>
<sst xmlns="http://schemas.openxmlformats.org/spreadsheetml/2006/main" count="462" uniqueCount="218">
  <si>
    <t>時刻</t>
    <rPh sb="0" eb="2">
      <t>ジコク</t>
    </rPh>
    <phoneticPr fontId="1"/>
  </si>
  <si>
    <t>PCS効率</t>
    <rPh sb="3" eb="5">
      <t>コウリツ</t>
    </rPh>
    <phoneticPr fontId="1"/>
  </si>
  <si>
    <t>負荷率</t>
    <rPh sb="0" eb="2">
      <t>フカ</t>
    </rPh>
    <rPh sb="2" eb="3">
      <t>リツ</t>
    </rPh>
    <phoneticPr fontId="1"/>
  </si>
  <si>
    <t>[％]</t>
    <phoneticPr fontId="1"/>
  </si>
  <si>
    <t>合計負荷</t>
    <rPh sb="0" eb="2">
      <t>ゴウケイ</t>
    </rPh>
    <rPh sb="2" eb="4">
      <t>フカ</t>
    </rPh>
    <phoneticPr fontId="1"/>
  </si>
  <si>
    <t>[kW]</t>
    <phoneticPr fontId="1"/>
  </si>
  <si>
    <t>PCS容量</t>
    <rPh sb="3" eb="5">
      <t>ヨウリョウ</t>
    </rPh>
    <phoneticPr fontId="1"/>
  </si>
  <si>
    <t>kW</t>
    <phoneticPr fontId="1"/>
  </si>
  <si>
    <t>PCS損失</t>
    <rPh sb="3" eb="5">
      <t>ソンシツ</t>
    </rPh>
    <phoneticPr fontId="1"/>
  </si>
  <si>
    <t>蓄電池効率</t>
    <rPh sb="0" eb="3">
      <t>チクデンチ</t>
    </rPh>
    <rPh sb="3" eb="5">
      <t>コウリツ</t>
    </rPh>
    <phoneticPr fontId="1"/>
  </si>
  <si>
    <t>蓄電池損失</t>
    <rPh sb="0" eb="3">
      <t>チクデンチ</t>
    </rPh>
    <rPh sb="3" eb="5">
      <t>ソンシツ</t>
    </rPh>
    <phoneticPr fontId="1"/>
  </si>
  <si>
    <t>（平均値）</t>
    <rPh sb="1" eb="3">
      <t>ヘイキン</t>
    </rPh>
    <rPh sb="3" eb="4">
      <t>アタイ</t>
    </rPh>
    <phoneticPr fontId="1"/>
  </si>
  <si>
    <t>（積算値）</t>
    <rPh sb="1" eb="3">
      <t>セキサン</t>
    </rPh>
    <rPh sb="3" eb="4">
      <t>アタイ</t>
    </rPh>
    <phoneticPr fontId="1"/>
  </si>
  <si>
    <t>C</t>
    <phoneticPr fontId="1"/>
  </si>
  <si>
    <t>kWh</t>
    <phoneticPr fontId="1"/>
  </si>
  <si>
    <t>[kWh]</t>
    <phoneticPr fontId="1"/>
  </si>
  <si>
    <t>蓄電容量</t>
    <rPh sb="0" eb="2">
      <t>チクデン</t>
    </rPh>
    <rPh sb="2" eb="4">
      <t>ヨウリョウ</t>
    </rPh>
    <phoneticPr fontId="1"/>
  </si>
  <si>
    <t>A=</t>
    <phoneticPr fontId="1"/>
  </si>
  <si>
    <t>B=</t>
    <phoneticPr fontId="1"/>
  </si>
  <si>
    <t>C=</t>
    <phoneticPr fontId="1"/>
  </si>
  <si>
    <t>SOC</t>
    <phoneticPr fontId="1"/>
  </si>
  <si>
    <t>容量[％]</t>
    <rPh sb="0" eb="2">
      <t>ヨウリョウ</t>
    </rPh>
    <phoneticPr fontId="1"/>
  </si>
  <si>
    <t>図1</t>
    <rPh sb="0" eb="1">
      <t>ズ</t>
    </rPh>
    <phoneticPr fontId="1"/>
  </si>
  <si>
    <t>図2</t>
    <rPh sb="0" eb="1">
      <t>ズ</t>
    </rPh>
    <phoneticPr fontId="1"/>
  </si>
  <si>
    <t>効率</t>
    <rPh sb="0" eb="2">
      <t>コウリツ</t>
    </rPh>
    <phoneticPr fontId="1"/>
  </si>
  <si>
    <t>必要蓄電池容量</t>
    <rPh sb="0" eb="2">
      <t>ヒツヨウ</t>
    </rPh>
    <rPh sb="2" eb="5">
      <t>チクデンチ</t>
    </rPh>
    <rPh sb="5" eb="7">
      <t>ヨウリョウ</t>
    </rPh>
    <phoneticPr fontId="1"/>
  </si>
  <si>
    <t>図3</t>
    <rPh sb="0" eb="1">
      <t>ズ</t>
    </rPh>
    <phoneticPr fontId="1"/>
  </si>
  <si>
    <t>使用可能</t>
    <rPh sb="0" eb="2">
      <t>シヨウ</t>
    </rPh>
    <rPh sb="2" eb="4">
      <t>カノウ</t>
    </rPh>
    <phoneticPr fontId="1"/>
  </si>
  <si>
    <t>必要蓄電</t>
    <rPh sb="0" eb="2">
      <t>ヒツヨウ</t>
    </rPh>
    <rPh sb="2" eb="4">
      <t>チクデン</t>
    </rPh>
    <phoneticPr fontId="1"/>
  </si>
  <si>
    <t>池容量</t>
    <rPh sb="0" eb="1">
      <t>イケ</t>
    </rPh>
    <rPh sb="1" eb="3">
      <t>ヨウリョウ</t>
    </rPh>
    <phoneticPr fontId="1"/>
  </si>
  <si>
    <t>放電</t>
    <rPh sb="0" eb="2">
      <t>ホウデン</t>
    </rPh>
    <phoneticPr fontId="1"/>
  </si>
  <si>
    <t>レート</t>
    <phoneticPr fontId="1"/>
  </si>
  <si>
    <t>放電パターン</t>
    <rPh sb="0" eb="2">
      <t>ホウデン</t>
    </rPh>
    <phoneticPr fontId="1"/>
  </si>
  <si>
    <t>時刻別の損失等　計算表</t>
    <rPh sb="0" eb="2">
      <t>ジコク</t>
    </rPh>
    <rPh sb="2" eb="3">
      <t>ベツ</t>
    </rPh>
    <rPh sb="4" eb="6">
      <t>ソンシツ</t>
    </rPh>
    <rPh sb="6" eb="7">
      <t>トウ</t>
    </rPh>
    <rPh sb="8" eb="10">
      <t>ケイサン</t>
    </rPh>
    <rPh sb="10" eb="11">
      <t>ヒョウ</t>
    </rPh>
    <phoneticPr fontId="1"/>
  </si>
  <si>
    <t>蓄電池充放電効率</t>
    <rPh sb="0" eb="3">
      <t>チクデンチ</t>
    </rPh>
    <rPh sb="3" eb="6">
      <t>ジュウホウデン</t>
    </rPh>
    <rPh sb="6" eb="8">
      <t>コウリツ</t>
    </rPh>
    <phoneticPr fontId="1"/>
  </si>
  <si>
    <t>連系変圧器効率</t>
    <rPh sb="0" eb="2">
      <t>レンケイ</t>
    </rPh>
    <rPh sb="2" eb="5">
      <t>ヘンアツキ</t>
    </rPh>
    <rPh sb="5" eb="7">
      <t>コウリツ</t>
    </rPh>
    <phoneticPr fontId="1"/>
  </si>
  <si>
    <t>変圧器容量</t>
    <rPh sb="0" eb="3">
      <t>ヘンアツキ</t>
    </rPh>
    <rPh sb="3" eb="5">
      <t>ヨウリョウ</t>
    </rPh>
    <phoneticPr fontId="1"/>
  </si>
  <si>
    <t>kVA</t>
    <phoneticPr fontId="1"/>
  </si>
  <si>
    <t>変圧器損失</t>
    <rPh sb="0" eb="3">
      <t>ヘンアツキ</t>
    </rPh>
    <rPh sb="3" eb="5">
      <t>ソンシツ</t>
    </rPh>
    <phoneticPr fontId="1"/>
  </si>
  <si>
    <t>蓄電池</t>
    <rPh sb="0" eb="3">
      <t>チクデンチ</t>
    </rPh>
    <phoneticPr fontId="1"/>
  </si>
  <si>
    <t>PCS</t>
    <phoneticPr fontId="1"/>
  </si>
  <si>
    <t>損失</t>
    <rPh sb="0" eb="2">
      <t>ソンシツ</t>
    </rPh>
    <phoneticPr fontId="1"/>
  </si>
  <si>
    <t>出力</t>
    <rPh sb="0" eb="2">
      <t>シュツリョク</t>
    </rPh>
    <phoneticPr fontId="1"/>
  </si>
  <si>
    <t>変圧器</t>
    <rPh sb="0" eb="3">
      <t>ヘンアツキ</t>
    </rPh>
    <phoneticPr fontId="1"/>
  </si>
  <si>
    <t>(SOC)</t>
    <phoneticPr fontId="1"/>
  </si>
  <si>
    <t>蓄電池容量</t>
    <rPh sb="0" eb="2">
      <t>チクデン</t>
    </rPh>
    <rPh sb="2" eb="3">
      <t>イケ</t>
    </rPh>
    <rPh sb="3" eb="5">
      <t>ヨウリョウ</t>
    </rPh>
    <phoneticPr fontId="1"/>
  </si>
  <si>
    <t>検索用</t>
    <rPh sb="0" eb="3">
      <t>ケンサクヨウ</t>
    </rPh>
    <phoneticPr fontId="1"/>
  </si>
  <si>
    <t>数値</t>
    <rPh sb="0" eb="2">
      <t>スウチ</t>
    </rPh>
    <phoneticPr fontId="1"/>
  </si>
  <si>
    <t>ピークカット目標電力</t>
    <rPh sb="6" eb="8">
      <t>モクヒョウ</t>
    </rPh>
    <rPh sb="8" eb="10">
      <t>デンリョク</t>
    </rPh>
    <phoneticPr fontId="1"/>
  </si>
  <si>
    <t>受電電力</t>
    <rPh sb="0" eb="2">
      <t>ジュデン</t>
    </rPh>
    <rPh sb="2" eb="4">
      <t>デンリョク</t>
    </rPh>
    <phoneticPr fontId="1"/>
  </si>
  <si>
    <t>－</t>
    <phoneticPr fontId="1"/>
  </si>
  <si>
    <t>・負荷曲線 → 右表</t>
    <rPh sb="1" eb="3">
      <t>フカ</t>
    </rPh>
    <rPh sb="3" eb="5">
      <t>キョクセン</t>
    </rPh>
    <rPh sb="8" eb="9">
      <t>ミギ</t>
    </rPh>
    <rPh sb="9" eb="10">
      <t>ヒョウ</t>
    </rPh>
    <phoneticPr fontId="1"/>
  </si>
  <si>
    <t>充電電力</t>
    <rPh sb="0" eb="2">
      <t>ジュウデン</t>
    </rPh>
    <rPh sb="2" eb="4">
      <t>デンリョク</t>
    </rPh>
    <phoneticPr fontId="1"/>
  </si>
  <si>
    <t>蓄電池電力</t>
    <rPh sb="0" eb="3">
      <t>チクデンチ</t>
    </rPh>
    <rPh sb="3" eb="5">
      <t>デンリョク</t>
    </rPh>
    <phoneticPr fontId="1"/>
  </si>
  <si>
    <t>電力</t>
    <rPh sb="0" eb="2">
      <t>デンリョク</t>
    </rPh>
    <phoneticPr fontId="1"/>
  </si>
  <si>
    <t>蓄電池</t>
    <phoneticPr fontId="1"/>
  </si>
  <si>
    <t>蓄電池放電電力</t>
    <rPh sb="0" eb="3">
      <t>チクデンチ</t>
    </rPh>
    <rPh sb="3" eb="5">
      <t>ホウデン</t>
    </rPh>
    <rPh sb="5" eb="7">
      <t>デンリョク</t>
    </rPh>
    <phoneticPr fontId="1"/>
  </si>
  <si>
    <t>蓄電池充電電力</t>
    <rPh sb="0" eb="3">
      <t>チクデンチ</t>
    </rPh>
    <rPh sb="3" eb="5">
      <t>ジュウデン</t>
    </rPh>
    <rPh sb="5" eb="7">
      <t>デンリョク</t>
    </rPh>
    <phoneticPr fontId="1"/>
  </si>
  <si>
    <t>負荷曲線・蓄電池充放電パターン</t>
    <rPh sb="0" eb="2">
      <t>フカ</t>
    </rPh>
    <rPh sb="2" eb="4">
      <t>キョクセン</t>
    </rPh>
    <rPh sb="5" eb="8">
      <t>チクデンチ</t>
    </rPh>
    <rPh sb="8" eb="11">
      <t>ジュウホウデン</t>
    </rPh>
    <phoneticPr fontId="1"/>
  </si>
  <si>
    <t>損失考慮後</t>
    <rPh sb="0" eb="2">
      <t>ソンシツ</t>
    </rPh>
    <rPh sb="2" eb="4">
      <t>コウリョ</t>
    </rPh>
    <rPh sb="4" eb="5">
      <t>ゴ</t>
    </rPh>
    <phoneticPr fontId="1"/>
  </si>
  <si>
    <t>（ピークカット）</t>
    <phoneticPr fontId="1"/>
  </si>
  <si>
    <t>・ピークカット目標電力 → 右表</t>
    <rPh sb="7" eb="9">
      <t>モクヒョウ</t>
    </rPh>
    <rPh sb="9" eb="11">
      <t>デンリョク</t>
    </rPh>
    <rPh sb="14" eb="15">
      <t>ミギ</t>
    </rPh>
    <rPh sb="15" eb="16">
      <t>ヒョウ</t>
    </rPh>
    <phoneticPr fontId="1"/>
  </si>
  <si>
    <t>１．充放電パターンの設定</t>
    <rPh sb="2" eb="5">
      <t>ジュウホウデン</t>
    </rPh>
    <rPh sb="10" eb="12">
      <t>セッテイ</t>
    </rPh>
    <phoneticPr fontId="1"/>
  </si>
  <si>
    <t>蓄電池充放電パターン（詳細）</t>
    <rPh sb="0" eb="3">
      <t>チクデンチ</t>
    </rPh>
    <rPh sb="3" eb="6">
      <t>ジュウホウデン</t>
    </rPh>
    <rPh sb="11" eb="13">
      <t>ショウサイ</t>
    </rPh>
    <phoneticPr fontId="1"/>
  </si>
  <si>
    <t>回／日</t>
    <rPh sb="0" eb="1">
      <t>カイ</t>
    </rPh>
    <rPh sb="2" eb="3">
      <t>ヒ</t>
    </rPh>
    <phoneticPr fontId="1"/>
  </si>
  <si>
    <t>年</t>
    <rPh sb="0" eb="1">
      <t>ネン</t>
    </rPh>
    <phoneticPr fontId="1"/>
  </si>
  <si>
    <t>　　充放電回数 Ｎ＝充放電回数／日・365[日]・期待寿命[年]</t>
    <phoneticPr fontId="1"/>
  </si>
  <si>
    <t>回</t>
    <rPh sb="0" eb="1">
      <t>カイ</t>
    </rPh>
    <phoneticPr fontId="1"/>
  </si>
  <si>
    <t>(1)放電特性</t>
    <rPh sb="3" eb="5">
      <t>ホウデン</t>
    </rPh>
    <rPh sb="5" eb="7">
      <t>トクセイ</t>
    </rPh>
    <phoneticPr fontId="1"/>
  </si>
  <si>
    <t>(2)保守率</t>
    <rPh sb="3" eb="5">
      <t>ホシュ</t>
    </rPh>
    <rPh sb="5" eb="6">
      <t>リツ</t>
    </rPh>
    <phoneticPr fontId="1"/>
  </si>
  <si>
    <t>充電開始</t>
    <rPh sb="0" eb="2">
      <t>ジュウデン</t>
    </rPh>
    <rPh sb="2" eb="4">
      <t>カイシ</t>
    </rPh>
    <phoneticPr fontId="1"/>
  </si>
  <si>
    <t>充電</t>
    <rPh sb="0" eb="2">
      <t>ジュウデン</t>
    </rPh>
    <phoneticPr fontId="1"/>
  </si>
  <si>
    <t>電力量</t>
    <rPh sb="0" eb="2">
      <t>デンリョク</t>
    </rPh>
    <rPh sb="2" eb="3">
      <t>リョウ</t>
    </rPh>
    <phoneticPr fontId="1"/>
  </si>
  <si>
    <t>決め打ち</t>
    <rPh sb="0" eb="1">
      <t>キ</t>
    </rPh>
    <rPh sb="2" eb="3">
      <t>ウ</t>
    </rPh>
    <phoneticPr fontId="1"/>
  </si>
  <si>
    <t>２．必要蓄電池容量の計算（国交省設計基準）</t>
    <rPh sb="2" eb="4">
      <t>ヒツヨウ</t>
    </rPh>
    <rPh sb="4" eb="7">
      <t>チクデンチ</t>
    </rPh>
    <rPh sb="7" eb="9">
      <t>ヨウリョウ</t>
    </rPh>
    <rPh sb="10" eb="12">
      <t>ケイサン</t>
    </rPh>
    <rPh sb="13" eb="16">
      <t>コッコウショウ</t>
    </rPh>
    <rPh sb="16" eb="18">
      <t>セッケイ</t>
    </rPh>
    <rPh sb="18" eb="20">
      <t>キジュン</t>
    </rPh>
    <phoneticPr fontId="1"/>
  </si>
  <si>
    <t>％</t>
    <phoneticPr fontId="1"/>
  </si>
  <si>
    <t>上限SOC</t>
    <rPh sb="0" eb="2">
      <t>ジョウゲン</t>
    </rPh>
    <phoneticPr fontId="1"/>
  </si>
  <si>
    <t>下限SOC</t>
    <rPh sb="0" eb="2">
      <t>カゲン</t>
    </rPh>
    <phoneticPr fontId="1"/>
  </si>
  <si>
    <t>放電深度</t>
    <rPh sb="0" eb="2">
      <t>ホウデン</t>
    </rPh>
    <rPh sb="2" eb="4">
      <t>シンド</t>
    </rPh>
    <phoneticPr fontId="1"/>
  </si>
  <si>
    <t>（SOC上下限から計算）</t>
    <rPh sb="4" eb="7">
      <t>ジョウカゲン</t>
    </rPh>
    <rPh sb="9" eb="11">
      <t>ケイサン</t>
    </rPh>
    <phoneticPr fontId="1"/>
  </si>
  <si>
    <t>蓄電池容量計算シートNo.1［電力平準化用途］</t>
    <rPh sb="0" eb="3">
      <t>チクデンチ</t>
    </rPh>
    <rPh sb="3" eb="5">
      <t>ヨウリョウ</t>
    </rPh>
    <rPh sb="5" eb="7">
      <t>ケイサン</t>
    </rPh>
    <rPh sb="15" eb="17">
      <t>デンリョク</t>
    </rPh>
    <rPh sb="17" eb="20">
      <t>ヘイジュンカ</t>
    </rPh>
    <rPh sb="20" eb="22">
      <t>ヨウト</t>
    </rPh>
    <phoneticPr fontId="1"/>
  </si>
  <si>
    <t>掛け率</t>
    <rPh sb="0" eb="1">
      <t>カ</t>
    </rPh>
    <rPh sb="2" eb="3">
      <t>リツ</t>
    </rPh>
    <phoneticPr fontId="1"/>
  </si>
  <si>
    <t>　①ピークカット・ピークシフトによる1日の充放電回数</t>
    <phoneticPr fontId="1"/>
  </si>
  <si>
    <t>　②期待寿命（定格出力で運転する期間）</t>
    <phoneticPr fontId="1"/>
  </si>
  <si>
    <t>　③充放電回数 N の算定</t>
    <phoneticPr fontId="1"/>
  </si>
  <si>
    <t>　①充放電回数</t>
    <rPh sb="2" eb="5">
      <t>ジュウホウデン</t>
    </rPh>
    <rPh sb="5" eb="7">
      <t>カイスウ</t>
    </rPh>
    <phoneticPr fontId="1"/>
  </si>
  <si>
    <r>
      <t>　④保守率</t>
    </r>
    <r>
      <rPr>
        <sz val="9"/>
        <color theme="1"/>
        <rFont val="メイリオ"/>
        <family val="3"/>
        <charset val="128"/>
      </rPr>
      <t>(＝容量維持率･放電深度)</t>
    </r>
    <rPh sb="2" eb="4">
      <t>ホシュ</t>
    </rPh>
    <rPh sb="4" eb="5">
      <t>リツ</t>
    </rPh>
    <phoneticPr fontId="1"/>
  </si>
  <si>
    <t>kW以上</t>
    <rPh sb="2" eb="4">
      <t>イジョウ</t>
    </rPh>
    <phoneticPr fontId="1"/>
  </si>
  <si>
    <t>PCS考慮</t>
    <rPh sb="3" eb="5">
      <t>コウリョ</t>
    </rPh>
    <phoneticPr fontId="1"/>
  </si>
  <si>
    <t>変圧器考慮</t>
    <rPh sb="0" eb="3">
      <t>ヘンアツキ</t>
    </rPh>
    <rPh sb="3" eb="5">
      <t>コウリョ</t>
    </rPh>
    <phoneticPr fontId="1"/>
  </si>
  <si>
    <t>蓄電池容量</t>
    <rPh sb="0" eb="3">
      <t>チクデンチ</t>
    </rPh>
    <rPh sb="3" eb="5">
      <t>ヨウリョウ</t>
    </rPh>
    <phoneticPr fontId="1"/>
  </si>
  <si>
    <t>充電可能</t>
    <rPh sb="0" eb="2">
      <t>ジュウデン</t>
    </rPh>
    <rPh sb="2" eb="4">
      <t>カノウ</t>
    </rPh>
    <phoneticPr fontId="1"/>
  </si>
  <si>
    <t>SOCの時間変化の様子</t>
    <rPh sb="4" eb="6">
      <t>ジカン</t>
    </rPh>
    <rPh sb="6" eb="8">
      <t>ヘンカ</t>
    </rPh>
    <rPh sb="9" eb="11">
      <t>ヨウス</t>
    </rPh>
    <phoneticPr fontId="1"/>
  </si>
  <si>
    <t>再掲</t>
    <rPh sb="0" eb="2">
      <t>サイケイ</t>
    </rPh>
    <phoneticPr fontId="1"/>
  </si>
  <si>
    <t>グラフ用</t>
    <rPh sb="3" eb="4">
      <t>ヨウ</t>
    </rPh>
    <phoneticPr fontId="1"/>
  </si>
  <si>
    <t>２．必要蓄電池容量の算定</t>
    <rPh sb="2" eb="4">
      <t>ヒツヨウ</t>
    </rPh>
    <rPh sb="4" eb="7">
      <t>チクデンチ</t>
    </rPh>
    <rPh sb="7" eb="9">
      <t>ヨウリョウ</t>
    </rPh>
    <rPh sb="10" eb="12">
      <t>サンテイ</t>
    </rPh>
    <phoneticPr fontId="1"/>
  </si>
  <si>
    <t>放電時間帯は8:00～22:00，充電時間帯は22:00～8:00に固定</t>
    <rPh sb="0" eb="2">
      <t>ホウデン</t>
    </rPh>
    <rPh sb="2" eb="4">
      <t>ジカン</t>
    </rPh>
    <rPh sb="4" eb="5">
      <t>タイ</t>
    </rPh>
    <rPh sb="17" eb="19">
      <t>ジュウデン</t>
    </rPh>
    <rPh sb="19" eb="21">
      <t>ジカン</t>
    </rPh>
    <rPh sb="21" eb="22">
      <t>タイ</t>
    </rPh>
    <rPh sb="34" eb="36">
      <t>コテイ</t>
    </rPh>
    <phoneticPr fontId="1"/>
  </si>
  <si>
    <t>無負荷損</t>
    <rPh sb="0" eb="3">
      <t>ムフカ</t>
    </rPh>
    <rPh sb="3" eb="4">
      <t>ソン</t>
    </rPh>
    <phoneticPr fontId="1"/>
  </si>
  <si>
    <t>負荷損</t>
    <rPh sb="0" eb="2">
      <t>フカ</t>
    </rPh>
    <rPh sb="2" eb="3">
      <t>ソン</t>
    </rPh>
    <phoneticPr fontId="1"/>
  </si>
  <si>
    <t>W</t>
    <phoneticPr fontId="1"/>
  </si>
  <si>
    <t>PCS効率計算式</t>
    <rPh sb="3" eb="5">
      <t>コウリツ</t>
    </rPh>
    <rPh sb="5" eb="8">
      <t>ケイサンシキ</t>
    </rPh>
    <phoneticPr fontId="1"/>
  </si>
  <si>
    <t>（定格時効率）</t>
    <rPh sb="1" eb="3">
      <t>テイカク</t>
    </rPh>
    <rPh sb="3" eb="4">
      <t>ジ</t>
    </rPh>
    <rPh sb="4" eb="6">
      <t>コウリツ</t>
    </rPh>
    <phoneticPr fontId="1"/>
  </si>
  <si>
    <t>力率</t>
    <rPh sb="0" eb="2">
      <t>リキリツ</t>
    </rPh>
    <phoneticPr fontId="1"/>
  </si>
  <si>
    <t>（最大値）</t>
    <rPh sb="1" eb="3">
      <t>サイダイ</t>
    </rPh>
    <rPh sb="3" eb="4">
      <t>アタイ</t>
    </rPh>
    <phoneticPr fontId="1"/>
  </si>
  <si>
    <t>[kVA]</t>
    <phoneticPr fontId="1"/>
  </si>
  <si>
    <t>kVA以上</t>
    <rPh sb="3" eb="5">
      <t>イジョウ</t>
    </rPh>
    <phoneticPr fontId="1"/>
  </si>
  <si>
    <t>　③設置面積（別途検討）</t>
    <rPh sb="2" eb="4">
      <t>セッチ</t>
    </rPh>
    <rPh sb="4" eb="6">
      <t>メンセキ</t>
    </rPh>
    <rPh sb="7" eb="9">
      <t>ベット</t>
    </rPh>
    <rPh sb="9" eb="11">
      <t>ケントウ</t>
    </rPh>
    <phoneticPr fontId="1"/>
  </si>
  <si>
    <t>　　　容量維持率</t>
    <rPh sb="3" eb="5">
      <t>ヨウリョウ</t>
    </rPh>
    <rPh sb="5" eb="7">
      <t>イジ</t>
    </rPh>
    <rPh sb="7" eb="8">
      <t>リツ</t>
    </rPh>
    <phoneticPr fontId="1"/>
  </si>
  <si>
    <t>　　　保守率</t>
    <rPh sb="3" eb="5">
      <t>ホシュ</t>
    </rPh>
    <rPh sb="5" eb="6">
      <t>リツ</t>
    </rPh>
    <phoneticPr fontId="1"/>
  </si>
  <si>
    <t>3．蓄電池容量・最大放電電力の算出</t>
    <rPh sb="2" eb="5">
      <t>チクデンチ</t>
    </rPh>
    <rPh sb="5" eb="7">
      <t>ヨウリョウ</t>
    </rPh>
    <rPh sb="8" eb="10">
      <t>サイダイ</t>
    </rPh>
    <rPh sb="10" eb="12">
      <t>ホウデン</t>
    </rPh>
    <rPh sb="12" eb="14">
      <t>デンリョク</t>
    </rPh>
    <rPh sb="15" eb="17">
      <t>サンシュツ</t>
    </rPh>
    <phoneticPr fontId="1"/>
  </si>
  <si>
    <t>(1)電力平準化用</t>
    <rPh sb="3" eb="5">
      <t>デンリョク</t>
    </rPh>
    <rPh sb="5" eb="8">
      <t>ヘイジュンカ</t>
    </rPh>
    <rPh sb="8" eb="9">
      <t>ヨウ</t>
    </rPh>
    <phoneticPr fontId="1"/>
  </si>
  <si>
    <r>
      <t>　①</t>
    </r>
    <r>
      <rPr>
        <sz val="9"/>
        <color theme="1"/>
        <rFont val="メイリオ"/>
        <family val="3"/>
        <charset val="128"/>
      </rPr>
      <t>日負荷曲線（グラフ参照）</t>
    </r>
    <rPh sb="11" eb="13">
      <t>サンショウ</t>
    </rPh>
    <phoneticPr fontId="1"/>
  </si>
  <si>
    <t>　②最大放電電力A(t)max</t>
    <rPh sb="2" eb="4">
      <t>サイダイ</t>
    </rPh>
    <rPh sb="4" eb="6">
      <t>ホウデン</t>
    </rPh>
    <rPh sb="6" eb="8">
      <t>デンリョク</t>
    </rPh>
    <phoneticPr fontId="1"/>
  </si>
  <si>
    <t>　③蓄電池容量算出</t>
    <rPh sb="2" eb="5">
      <t>チクデンチ</t>
    </rPh>
    <rPh sb="5" eb="7">
      <t>ヨウリョウ</t>
    </rPh>
    <rPh sb="7" eb="9">
      <t>サンシュツ</t>
    </rPh>
    <phoneticPr fontId="1"/>
  </si>
  <si>
    <t>　　蓄電池装置効率</t>
    <rPh sb="2" eb="5">
      <t>チクデンチ</t>
    </rPh>
    <rPh sb="5" eb="7">
      <t>ソウチ</t>
    </rPh>
    <rPh sb="7" eb="9">
      <t>コウリツ</t>
    </rPh>
    <phoneticPr fontId="1"/>
  </si>
  <si>
    <t>　　蓄電池容量</t>
    <rPh sb="2" eb="5">
      <t>チクデンチ</t>
    </rPh>
    <rPh sb="5" eb="7">
      <t>ヨウリョウ</t>
    </rPh>
    <phoneticPr fontId="1"/>
  </si>
  <si>
    <t>　　効率のみ考慮</t>
    <rPh sb="2" eb="4">
      <t>コウリツ</t>
    </rPh>
    <rPh sb="6" eb="8">
      <t>コウリョ</t>
    </rPh>
    <phoneticPr fontId="1"/>
  </si>
  <si>
    <t>　　保守率まで考慮</t>
    <rPh sb="2" eb="4">
      <t>ホシュ</t>
    </rPh>
    <rPh sb="4" eb="5">
      <t>リツ</t>
    </rPh>
    <rPh sb="7" eb="9">
      <t>コウリョ</t>
    </rPh>
    <phoneticPr fontId="1"/>
  </si>
  <si>
    <t>　④最大放電電力B</t>
    <rPh sb="2" eb="4">
      <t>サイダイ</t>
    </rPh>
    <rPh sb="4" eb="6">
      <t>ホウデン</t>
    </rPh>
    <rPh sb="6" eb="8">
      <t>デンリョク</t>
    </rPh>
    <phoneticPr fontId="1"/>
  </si>
  <si>
    <t>　　放電率C</t>
    <rPh sb="2" eb="4">
      <t>ホウデン</t>
    </rPh>
    <rPh sb="4" eb="5">
      <t>リツ</t>
    </rPh>
    <phoneticPr fontId="1"/>
  </si>
  <si>
    <t>　　最大放電電力B</t>
    <rPh sb="2" eb="4">
      <t>サイダイ</t>
    </rPh>
    <rPh sb="4" eb="6">
      <t>ホウデン</t>
    </rPh>
    <rPh sb="6" eb="8">
      <t>デンリョク</t>
    </rPh>
    <phoneticPr fontId="1"/>
  </si>
  <si>
    <t>(2)サバイバル電源用</t>
    <rPh sb="8" eb="11">
      <t>デンゲンヨウ</t>
    </rPh>
    <phoneticPr fontId="1"/>
  </si>
  <si>
    <t>　②蓄電池容量算出</t>
    <rPh sb="2" eb="5">
      <t>チクデンチ</t>
    </rPh>
    <rPh sb="5" eb="7">
      <t>ヨウリョウ</t>
    </rPh>
    <rPh sb="7" eb="9">
      <t>サンシュツ</t>
    </rPh>
    <phoneticPr fontId="1"/>
  </si>
  <si>
    <t>　③余剰電力充電（別途検討）</t>
    <rPh sb="2" eb="4">
      <t>ヨジョウ</t>
    </rPh>
    <rPh sb="4" eb="6">
      <t>デンリョク</t>
    </rPh>
    <rPh sb="6" eb="8">
      <t>ジュウデン</t>
    </rPh>
    <rPh sb="9" eb="11">
      <t>ベット</t>
    </rPh>
    <rPh sb="11" eb="13">
      <t>ケントウ</t>
    </rPh>
    <phoneticPr fontId="1"/>
  </si>
  <si>
    <t>　④ ①~③を考慮した蓄電池容量算出</t>
    <rPh sb="7" eb="9">
      <t>コウリョ</t>
    </rPh>
    <rPh sb="11" eb="14">
      <t>チクデンチ</t>
    </rPh>
    <rPh sb="14" eb="16">
      <t>ヨウリョウ</t>
    </rPh>
    <rPh sb="16" eb="18">
      <t>サンシュツ</t>
    </rPh>
    <phoneticPr fontId="1"/>
  </si>
  <si>
    <t>　　日負荷曲線の積分(再掲)</t>
    <rPh sb="2" eb="3">
      <t>ヒ</t>
    </rPh>
    <rPh sb="3" eb="5">
      <t>フカ</t>
    </rPh>
    <rPh sb="5" eb="7">
      <t>キョクセン</t>
    </rPh>
    <rPh sb="8" eb="10">
      <t>セキブン</t>
    </rPh>
    <rPh sb="11" eb="13">
      <t>サイケイ</t>
    </rPh>
    <phoneticPr fontId="1"/>
  </si>
  <si>
    <t>　⑤定格放電電力B</t>
    <rPh sb="2" eb="4">
      <t>テイカク</t>
    </rPh>
    <rPh sb="4" eb="6">
      <t>ホウデン</t>
    </rPh>
    <rPh sb="6" eb="8">
      <t>デンリョク</t>
    </rPh>
    <phoneticPr fontId="1"/>
  </si>
  <si>
    <t>　　最大放電電力Amax</t>
    <rPh sb="2" eb="4">
      <t>サイダイ</t>
    </rPh>
    <rPh sb="4" eb="6">
      <t>ホウデン</t>
    </rPh>
    <rPh sb="6" eb="8">
      <t>デンリョク</t>
    </rPh>
    <phoneticPr fontId="1"/>
  </si>
  <si>
    <t>(3)合計蓄電池容量</t>
    <rPh sb="3" eb="5">
      <t>ゴウケイ</t>
    </rPh>
    <rPh sb="5" eb="8">
      <t>チクデンチ</t>
    </rPh>
    <rPh sb="8" eb="10">
      <t>ヨウリョウ</t>
    </rPh>
    <phoneticPr fontId="1"/>
  </si>
  <si>
    <t>kWh以上</t>
    <rPh sb="3" eb="5">
      <t>イジョウ</t>
    </rPh>
    <phoneticPr fontId="1"/>
  </si>
  <si>
    <t>　　定格放電電力</t>
    <rPh sb="2" eb="4">
      <t>テイカク</t>
    </rPh>
    <rPh sb="4" eb="6">
      <t>ホウデン</t>
    </rPh>
    <rPh sb="6" eb="8">
      <t>デンリョク</t>
    </rPh>
    <phoneticPr fontId="1"/>
  </si>
  <si>
    <t>％　 ⇔</t>
    <phoneticPr fontId="1"/>
  </si>
  <si>
    <t>kWh ⇔</t>
    <phoneticPr fontId="1"/>
  </si>
  <si>
    <t>自動計算</t>
    <rPh sb="0" eb="2">
      <t>ジドウ</t>
    </rPh>
    <rPh sb="2" eb="4">
      <t>ケイサン</t>
    </rPh>
    <phoneticPr fontId="1"/>
  </si>
  <si>
    <t>＜参考値＞</t>
    <rPh sb="1" eb="3">
      <t>サンコウ</t>
    </rPh>
    <rPh sb="3" eb="4">
      <t>アタイ</t>
    </rPh>
    <phoneticPr fontId="1"/>
  </si>
  <si>
    <t>PCS損失</t>
    <rPh sb="3" eb="5">
      <t>ソンシツ</t>
    </rPh>
    <phoneticPr fontId="1"/>
  </si>
  <si>
    <t>変圧器損失</t>
    <rPh sb="0" eb="3">
      <t>ヘンアツキ</t>
    </rPh>
    <rPh sb="3" eb="5">
      <t>ソンシツ</t>
    </rPh>
    <phoneticPr fontId="1"/>
  </si>
  <si>
    <t>蓄電池電力</t>
    <rPh sb="3" eb="5">
      <t>デンリョク</t>
    </rPh>
    <phoneticPr fontId="1"/>
  </si>
  <si>
    <t>蓄電池</t>
    <rPh sb="0" eb="3">
      <t>チクデンチ</t>
    </rPh>
    <phoneticPr fontId="1"/>
  </si>
  <si>
    <t>充電電力</t>
    <rPh sb="0" eb="2">
      <t>ジュウデン</t>
    </rPh>
    <rPh sb="2" eb="4">
      <t>デンリョク</t>
    </rPh>
    <phoneticPr fontId="1"/>
  </si>
  <si>
    <t>[kW]</t>
    <phoneticPr fontId="1"/>
  </si>
  <si>
    <t>蓄電池放電電力</t>
    <rPh sb="0" eb="3">
      <t>チクデンチ</t>
    </rPh>
    <rPh sb="3" eb="5">
      <t>ホウデン</t>
    </rPh>
    <rPh sb="5" eb="7">
      <t>デンリョク</t>
    </rPh>
    <phoneticPr fontId="1"/>
  </si>
  <si>
    <t>蓄電池充電電力</t>
    <rPh sb="0" eb="3">
      <t>チクデンチ</t>
    </rPh>
    <rPh sb="3" eb="5">
      <t>ジュウデン</t>
    </rPh>
    <rPh sb="5" eb="7">
      <t>デンリョク</t>
    </rPh>
    <phoneticPr fontId="1"/>
  </si>
  <si>
    <t>放電電力</t>
    <rPh sb="0" eb="2">
      <t>ホウデン</t>
    </rPh>
    <rPh sb="2" eb="4">
      <t>デンリョク</t>
    </rPh>
    <phoneticPr fontId="1"/>
  </si>
  <si>
    <t>蓄電池容量計算シートNo.2［サバイバル電源用途］</t>
    <rPh sb="0" eb="3">
      <t>チクデンチ</t>
    </rPh>
    <rPh sb="3" eb="5">
      <t>ヨウリョウ</t>
    </rPh>
    <rPh sb="5" eb="7">
      <t>ケイサン</t>
    </rPh>
    <rPh sb="20" eb="22">
      <t>デンゲン</t>
    </rPh>
    <rPh sb="22" eb="24">
      <t>ヨウト</t>
    </rPh>
    <phoneticPr fontId="1"/>
  </si>
  <si>
    <t>負荷率を考慮</t>
    <rPh sb="0" eb="2">
      <t>フカ</t>
    </rPh>
    <rPh sb="2" eb="3">
      <t>リツ</t>
    </rPh>
    <rPh sb="4" eb="6">
      <t>コウリョ</t>
    </rPh>
    <phoneticPr fontId="1"/>
  </si>
  <si>
    <t>した効率に</t>
    <rPh sb="2" eb="4">
      <t>コウリツ</t>
    </rPh>
    <phoneticPr fontId="1"/>
  </si>
  <si>
    <t>よる計算結果</t>
    <rPh sb="2" eb="4">
      <t>ケイサン</t>
    </rPh>
    <rPh sb="4" eb="6">
      <t>ケッカ</t>
    </rPh>
    <phoneticPr fontId="1"/>
  </si>
  <si>
    <t>　②放電深度</t>
    <rPh sb="2" eb="4">
      <t>ホウデン</t>
    </rPh>
    <rPh sb="4" eb="6">
      <t>シンド</t>
    </rPh>
    <phoneticPr fontId="1"/>
  </si>
  <si>
    <t>　　(DOD)</t>
    <phoneticPr fontId="1"/>
  </si>
  <si>
    <t>　　平準化レベル超過電力量</t>
    <rPh sb="8" eb="10">
      <t>チョウカ</t>
    </rPh>
    <rPh sb="10" eb="12">
      <t>デンリョク</t>
    </rPh>
    <rPh sb="12" eb="13">
      <t>リョウ</t>
    </rPh>
    <phoneticPr fontId="1"/>
  </si>
  <si>
    <t>　　日負荷曲線の電力量</t>
    <rPh sb="2" eb="3">
      <t>ヒ</t>
    </rPh>
    <rPh sb="3" eb="5">
      <t>フカ</t>
    </rPh>
    <rPh sb="5" eb="7">
      <t>キョクセン</t>
    </rPh>
    <rPh sb="8" eb="10">
      <t>デンリョク</t>
    </rPh>
    <rPh sb="10" eb="11">
      <t>リョウ</t>
    </rPh>
    <phoneticPr fontId="1"/>
  </si>
  <si>
    <t>定格時効率による</t>
    <rPh sb="0" eb="2">
      <t>テイカク</t>
    </rPh>
    <rPh sb="2" eb="3">
      <t>ジ</t>
    </rPh>
    <rPh sb="3" eb="5">
      <t>コウリツ</t>
    </rPh>
    <phoneticPr fontId="1"/>
  </si>
  <si>
    <t>計算結果</t>
    <rPh sb="0" eb="2">
      <t>ケイサン</t>
    </rPh>
    <rPh sb="2" eb="4">
      <t>ケッカ</t>
    </rPh>
    <phoneticPr fontId="1"/>
  </si>
  <si>
    <t>負荷率を考慮した</t>
    <rPh sb="0" eb="2">
      <t>フカ</t>
    </rPh>
    <rPh sb="2" eb="3">
      <t>リツ</t>
    </rPh>
    <rPh sb="4" eb="6">
      <t>コウリョ</t>
    </rPh>
    <phoneticPr fontId="1"/>
  </si>
  <si>
    <t>効率による計算結果</t>
    <rPh sb="0" eb="2">
      <t>コウリツ</t>
    </rPh>
    <rPh sb="5" eb="7">
      <t>ケイサン</t>
    </rPh>
    <rPh sb="7" eb="9">
      <t>ケッカ</t>
    </rPh>
    <phoneticPr fontId="1"/>
  </si>
  <si>
    <t>蓄電池装置効率[％]</t>
    <rPh sb="0" eb="3">
      <t>チクデンチ</t>
    </rPh>
    <rPh sb="3" eb="5">
      <t>ソウチ</t>
    </rPh>
    <rPh sb="5" eb="7">
      <t>コウリツ</t>
    </rPh>
    <phoneticPr fontId="1"/>
  </si>
  <si>
    <t>必要蓄電池容量[kWh]</t>
    <rPh sb="0" eb="2">
      <t>ヒツヨウ</t>
    </rPh>
    <rPh sb="2" eb="5">
      <t>チクデンチ</t>
    </rPh>
    <rPh sb="5" eb="7">
      <t>ヨウリョウ</t>
    </rPh>
    <phoneticPr fontId="1"/>
  </si>
  <si>
    <t>電力</t>
    <rPh sb="0" eb="2">
      <t>デンリョク</t>
    </rPh>
    <phoneticPr fontId="1"/>
  </si>
  <si>
    <t>平準化</t>
    <rPh sb="0" eb="3">
      <t>ヘイジュンカ</t>
    </rPh>
    <phoneticPr fontId="1"/>
  </si>
  <si>
    <t>用途</t>
    <rPh sb="0" eb="2">
      <t>ヨウト</t>
    </rPh>
    <phoneticPr fontId="1"/>
  </si>
  <si>
    <t>サバイ</t>
    <phoneticPr fontId="1"/>
  </si>
  <si>
    <t>バル</t>
    <phoneticPr fontId="1"/>
  </si>
  <si>
    <t>日負荷曲線の電力量[kWh]</t>
    <rPh sb="0" eb="1">
      <t>ヒ</t>
    </rPh>
    <rPh sb="1" eb="3">
      <t>フカ</t>
    </rPh>
    <rPh sb="3" eb="5">
      <t>キョクセン</t>
    </rPh>
    <rPh sb="6" eb="8">
      <t>デンリョク</t>
    </rPh>
    <rPh sb="8" eb="9">
      <t>リョウ</t>
    </rPh>
    <phoneticPr fontId="1"/>
  </si>
  <si>
    <t>　　合計蓄電池容量[kWh]</t>
    <rPh sb="2" eb="4">
      <t>ゴウケイ</t>
    </rPh>
    <rPh sb="4" eb="7">
      <t>チクデンチ</t>
    </rPh>
    <rPh sb="7" eb="9">
      <t>ヨウリョウ</t>
    </rPh>
    <phoneticPr fontId="1"/>
  </si>
  <si>
    <t>連系変圧器最大負荷率</t>
    <rPh sb="0" eb="2">
      <t>レンケイ</t>
    </rPh>
    <rPh sb="2" eb="5">
      <t>ヘンアツキ</t>
    </rPh>
    <rPh sb="5" eb="7">
      <t>サイダイ</t>
    </rPh>
    <rPh sb="7" eb="9">
      <t>フカ</t>
    </rPh>
    <rPh sb="9" eb="10">
      <t>リツ</t>
    </rPh>
    <phoneticPr fontId="1"/>
  </si>
  <si>
    <t>連系変圧器負荷率考慮効率</t>
    <rPh sb="0" eb="2">
      <t>レンケイ</t>
    </rPh>
    <rPh sb="2" eb="5">
      <t>ヘンアツキ</t>
    </rPh>
    <rPh sb="5" eb="7">
      <t>フカ</t>
    </rPh>
    <rPh sb="7" eb="8">
      <t>リツ</t>
    </rPh>
    <rPh sb="8" eb="10">
      <t>コウリョ</t>
    </rPh>
    <rPh sb="10" eb="12">
      <t>コウリツ</t>
    </rPh>
    <phoneticPr fontId="1"/>
  </si>
  <si>
    <t>PCS最大負荷率</t>
    <rPh sb="3" eb="5">
      <t>サイダイ</t>
    </rPh>
    <rPh sb="5" eb="8">
      <t>フカリツ</t>
    </rPh>
    <phoneticPr fontId="1"/>
  </si>
  <si>
    <t>PCS負荷率考慮効率</t>
    <rPh sb="3" eb="5">
      <t>フカ</t>
    </rPh>
    <rPh sb="5" eb="6">
      <t>リツ</t>
    </rPh>
    <rPh sb="6" eb="8">
      <t>コウリョ</t>
    </rPh>
    <rPh sb="8" eb="10">
      <t>コウリツ</t>
    </rPh>
    <phoneticPr fontId="1"/>
  </si>
  <si>
    <t>必要蓄電池容量の計算結果</t>
    <rPh sb="0" eb="2">
      <t>ヒツヨウ</t>
    </rPh>
    <rPh sb="2" eb="5">
      <t>チクデンチ</t>
    </rPh>
    <rPh sb="5" eb="7">
      <t>ヨウリョウ</t>
    </rPh>
    <rPh sb="8" eb="10">
      <t>ケイサン</t>
    </rPh>
    <rPh sb="10" eb="12">
      <t>ケッカ</t>
    </rPh>
    <phoneticPr fontId="1"/>
  </si>
  <si>
    <t>kWh(日負荷曲線の電力量)</t>
    <rPh sb="4" eb="5">
      <t>ニチ</t>
    </rPh>
    <rPh sb="5" eb="7">
      <t>フカ</t>
    </rPh>
    <rPh sb="7" eb="9">
      <t>キョクセン</t>
    </rPh>
    <rPh sb="10" eb="12">
      <t>デンリョク</t>
    </rPh>
    <rPh sb="12" eb="13">
      <t>リョウ</t>
    </rPh>
    <phoneticPr fontId="1"/>
  </si>
  <si>
    <r>
      <t>　①</t>
    </r>
    <r>
      <rPr>
        <sz val="9"/>
        <color theme="1"/>
        <rFont val="メイリオ"/>
        <family val="3"/>
        <charset val="128"/>
      </rPr>
      <t>日負荷曲線（02シートのグラフ参照）</t>
    </r>
    <rPh sb="17" eb="19">
      <t>サンショウ</t>
    </rPh>
    <phoneticPr fontId="1"/>
  </si>
  <si>
    <r>
      <t>(2)サバイバル電源用</t>
    </r>
    <r>
      <rPr>
        <sz val="9"/>
        <rFont val="メイリオ"/>
        <family val="3"/>
        <charset val="128"/>
      </rPr>
      <t>（02シートと同じ内容）</t>
    </r>
    <rPh sb="8" eb="11">
      <t>デンゲンヨウ</t>
    </rPh>
    <rPh sb="18" eb="19">
      <t>オナ</t>
    </rPh>
    <rPh sb="20" eb="22">
      <t>ナイヨウ</t>
    </rPh>
    <phoneticPr fontId="1"/>
  </si>
  <si>
    <t>(01シートから参照)</t>
    <rPh sb="8" eb="10">
      <t>サンショウ</t>
    </rPh>
    <phoneticPr fontId="1"/>
  </si>
  <si>
    <t>各設定値は「01-電力平準化用」シートから参照している</t>
    <rPh sb="0" eb="1">
      <t>カク</t>
    </rPh>
    <rPh sb="1" eb="3">
      <t>セッテイ</t>
    </rPh>
    <rPh sb="3" eb="4">
      <t>アタイ</t>
    </rPh>
    <rPh sb="9" eb="11">
      <t>デンリョク</t>
    </rPh>
    <rPh sb="11" eb="14">
      <t>ヘイジュンカ</t>
    </rPh>
    <rPh sb="14" eb="15">
      <t>ヨウ</t>
    </rPh>
    <rPh sb="21" eb="23">
      <t>サンショウ</t>
    </rPh>
    <phoneticPr fontId="1"/>
  </si>
  <si>
    <t>PCS効率の定数の求め方</t>
    <phoneticPr fontId="1"/>
  </si>
  <si>
    <t>北杜サイト10kW</t>
    <rPh sb="0" eb="2">
      <t>ホクト</t>
    </rPh>
    <phoneticPr fontId="1"/>
  </si>
  <si>
    <t>・蓄電池容量計算シートでは，PCS効率を次のように定式化しています。</t>
    <rPh sb="1" eb="4">
      <t>チクデンチ</t>
    </rPh>
    <rPh sb="4" eb="6">
      <t>ヨウリョウ</t>
    </rPh>
    <rPh sb="6" eb="8">
      <t>ケイサン</t>
    </rPh>
    <rPh sb="17" eb="19">
      <t>コウリツ</t>
    </rPh>
    <rPh sb="20" eb="21">
      <t>ツギ</t>
    </rPh>
    <rPh sb="25" eb="27">
      <t>テイシキ</t>
    </rPh>
    <rPh sb="27" eb="28">
      <t>カ</t>
    </rPh>
    <phoneticPr fontId="1"/>
  </si>
  <si>
    <t>（NEDOが開発したメガソーラ発電量予測支援ツール「STEP-PV」と同じ式）</t>
    <rPh sb="6" eb="8">
      <t>カイハツ</t>
    </rPh>
    <rPh sb="35" eb="36">
      <t>オナ</t>
    </rPh>
    <rPh sb="37" eb="38">
      <t>シキ</t>
    </rPh>
    <phoneticPr fontId="1"/>
  </si>
  <si>
    <t>A</t>
    <phoneticPr fontId="1"/>
  </si>
  <si>
    <t>B</t>
    <phoneticPr fontId="1"/>
  </si>
  <si>
    <t>X：負荷率（0～1）</t>
    <rPh sb="2" eb="4">
      <t>フカ</t>
    </rPh>
    <rPh sb="4" eb="5">
      <t>リツ</t>
    </rPh>
    <phoneticPr fontId="1"/>
  </si>
  <si>
    <t>（定数の説明）</t>
    <rPh sb="1" eb="3">
      <t>テイスウ</t>
    </rPh>
    <rPh sb="4" eb="6">
      <t>セツメイ</t>
    </rPh>
    <phoneticPr fontId="1"/>
  </si>
  <si>
    <t>二次の項の係数Aは，インバータ出力電流に依存する損失分であり0以上の値</t>
    <rPh sb="31" eb="33">
      <t>イジョウ</t>
    </rPh>
    <rPh sb="34" eb="35">
      <t>アタイ</t>
    </rPh>
    <phoneticPr fontId="1"/>
  </si>
  <si>
    <t>一次の項の係数Bは，素子の電圧降下分に依存する係数であり1以上の値</t>
    <rPh sb="32" eb="33">
      <t>アタイ</t>
    </rPh>
    <phoneticPr fontId="1"/>
  </si>
  <si>
    <t>定数項Cは，その他の回路の限界効率等に依存する値で0以上の値</t>
    <rPh sb="0" eb="3">
      <t>テイスウコウ</t>
    </rPh>
    <phoneticPr fontId="1"/>
  </si>
  <si>
    <t>・例として，STEP-PVにデータが掲載されている</t>
    <rPh sb="1" eb="2">
      <t>レイ</t>
    </rPh>
    <rPh sb="18" eb="20">
      <t>ケイサイ</t>
    </rPh>
    <phoneticPr fontId="1"/>
  </si>
  <si>
    <t>　「北杜サイト1　産業用10kWクラス」のPCS効率の定数と特性グラフを示します。</t>
    <rPh sb="2" eb="4">
      <t>ホクト</t>
    </rPh>
    <rPh sb="9" eb="12">
      <t>サンギョウヨウ</t>
    </rPh>
    <rPh sb="24" eb="26">
      <t>コウリツ</t>
    </rPh>
    <rPh sb="27" eb="29">
      <t>ジョウスウ</t>
    </rPh>
    <rPh sb="30" eb="32">
      <t>トクセイ</t>
    </rPh>
    <rPh sb="36" eb="37">
      <t>シメ</t>
    </rPh>
    <phoneticPr fontId="14"/>
  </si>
  <si>
    <t>・蓄電池容量計算シートでは，下表の値をデフォルト値として入力しています。</t>
    <rPh sb="1" eb="4">
      <t>チクデンチ</t>
    </rPh>
    <rPh sb="4" eb="6">
      <t>ヨウリョウ</t>
    </rPh>
    <rPh sb="6" eb="8">
      <t>ケイサン</t>
    </rPh>
    <rPh sb="14" eb="16">
      <t>カヒョウ</t>
    </rPh>
    <rPh sb="17" eb="18">
      <t>アタイ</t>
    </rPh>
    <rPh sb="24" eb="25">
      <t>チ</t>
    </rPh>
    <rPh sb="28" eb="30">
      <t>ニュウリョク</t>
    </rPh>
    <phoneticPr fontId="1"/>
  </si>
  <si>
    <t>定格時効率＝</t>
    <rPh sb="0" eb="2">
      <t>テイカク</t>
    </rPh>
    <rPh sb="2" eb="3">
      <t>ジ</t>
    </rPh>
    <rPh sb="3" eb="5">
      <t>コウリツ</t>
    </rPh>
    <phoneticPr fontId="1"/>
  </si>
  <si>
    <t>図1　負荷率と効率の関係（計算シートのデフォルト値）</t>
    <rPh sb="0" eb="1">
      <t>ズ</t>
    </rPh>
    <rPh sb="3" eb="5">
      <t>フカ</t>
    </rPh>
    <rPh sb="5" eb="6">
      <t>リツ</t>
    </rPh>
    <rPh sb="7" eb="9">
      <t>コウリツ</t>
    </rPh>
    <rPh sb="10" eb="12">
      <t>カンケイ</t>
    </rPh>
    <rPh sb="13" eb="15">
      <t>ケイサン</t>
    </rPh>
    <rPh sb="24" eb="25">
      <t>アタイ</t>
    </rPh>
    <phoneticPr fontId="1"/>
  </si>
  <si>
    <t>・前述の定数A，B，Cを基準に，各定数を変えた場合の近似式への影響は以下のとおりです。</t>
    <rPh sb="1" eb="3">
      <t>ゼンジュツ</t>
    </rPh>
    <rPh sb="4" eb="6">
      <t>テイスウ</t>
    </rPh>
    <rPh sb="12" eb="14">
      <t>キジュン</t>
    </rPh>
    <rPh sb="16" eb="17">
      <t>カク</t>
    </rPh>
    <rPh sb="34" eb="36">
      <t>イカ</t>
    </rPh>
    <phoneticPr fontId="1"/>
  </si>
  <si>
    <t>　以下の図を参考にして，実際に検討したいPCS効率の式を作成してください。</t>
    <rPh sb="1" eb="3">
      <t>イカ</t>
    </rPh>
    <rPh sb="4" eb="5">
      <t>ズ</t>
    </rPh>
    <rPh sb="6" eb="8">
      <t>サンコウ</t>
    </rPh>
    <rPh sb="12" eb="14">
      <t>ジッサイ</t>
    </rPh>
    <rPh sb="15" eb="17">
      <t>ケントウ</t>
    </rPh>
    <rPh sb="23" eb="25">
      <t>コウリツ</t>
    </rPh>
    <rPh sb="26" eb="27">
      <t>シキ</t>
    </rPh>
    <rPh sb="28" eb="30">
      <t>サクセイ</t>
    </rPh>
    <phoneticPr fontId="1"/>
  </si>
  <si>
    <t>　　　　図3-1　定数を変えた場合の近似式への影響（定数A）</t>
    <rPh sb="4" eb="5">
      <t>ズ</t>
    </rPh>
    <rPh sb="9" eb="11">
      <t>テイスウ</t>
    </rPh>
    <rPh sb="12" eb="13">
      <t>カ</t>
    </rPh>
    <rPh sb="15" eb="17">
      <t>バアイ</t>
    </rPh>
    <rPh sb="18" eb="21">
      <t>キンジシキ</t>
    </rPh>
    <rPh sb="23" eb="25">
      <t>エイキョウ</t>
    </rPh>
    <rPh sb="26" eb="28">
      <t>テイスウ</t>
    </rPh>
    <phoneticPr fontId="1"/>
  </si>
  <si>
    <t>　　　　図3-2　定数を変えた場合の近似式への影響（定数B）</t>
    <rPh sb="4" eb="5">
      <t>ズ</t>
    </rPh>
    <rPh sb="9" eb="11">
      <t>テイスウ</t>
    </rPh>
    <rPh sb="12" eb="13">
      <t>カ</t>
    </rPh>
    <rPh sb="15" eb="17">
      <t>バアイ</t>
    </rPh>
    <rPh sb="18" eb="21">
      <t>キンジシキ</t>
    </rPh>
    <rPh sb="23" eb="25">
      <t>エイキョウ</t>
    </rPh>
    <rPh sb="26" eb="28">
      <t>テイスウ</t>
    </rPh>
    <phoneticPr fontId="1"/>
  </si>
  <si>
    <t>　　　　図3-3　定数を変えた場合の近似式への影響（定数C）</t>
    <rPh sb="4" eb="5">
      <t>ズ</t>
    </rPh>
    <rPh sb="9" eb="11">
      <t>テイスウ</t>
    </rPh>
    <rPh sb="12" eb="13">
      <t>カ</t>
    </rPh>
    <rPh sb="15" eb="17">
      <t>バアイ</t>
    </rPh>
    <rPh sb="18" eb="21">
      <t>キンジシキ</t>
    </rPh>
    <rPh sb="23" eb="25">
      <t>エイキョウ</t>
    </rPh>
    <rPh sb="26" eb="28">
      <t>テイスウ</t>
    </rPh>
    <phoneticPr fontId="1"/>
  </si>
  <si>
    <t>以　上</t>
    <rPh sb="0" eb="1">
      <t>イ</t>
    </rPh>
    <rPh sb="2" eb="3">
      <t>ウエ</t>
    </rPh>
    <phoneticPr fontId="1"/>
  </si>
  <si>
    <t>変圧器効率について</t>
    <rPh sb="0" eb="3">
      <t>ヘンアツキ</t>
    </rPh>
    <rPh sb="3" eb="5">
      <t>コウリツ</t>
    </rPh>
    <phoneticPr fontId="1"/>
  </si>
  <si>
    <t>・変圧器損失は以下の式で計算できます。</t>
    <rPh sb="1" eb="4">
      <t>ヘンアツキ</t>
    </rPh>
    <rPh sb="4" eb="6">
      <t>ソンシツ</t>
    </rPh>
    <rPh sb="7" eb="9">
      <t>イカ</t>
    </rPh>
    <rPh sb="10" eb="11">
      <t>シキ</t>
    </rPh>
    <rPh sb="12" eb="14">
      <t>ケイサン</t>
    </rPh>
    <phoneticPr fontId="1"/>
  </si>
  <si>
    <r>
      <t>変圧器損失＝無負荷損＋負荷損×負荷率</t>
    </r>
    <r>
      <rPr>
        <vertAlign val="superscript"/>
        <sz val="10"/>
        <color theme="1"/>
        <rFont val="メイリオ"/>
        <family val="3"/>
        <charset val="128"/>
      </rPr>
      <t>2</t>
    </r>
    <rPh sb="0" eb="3">
      <t>ヘンアツキ</t>
    </rPh>
    <rPh sb="3" eb="5">
      <t>ソンシツ</t>
    </rPh>
    <rPh sb="6" eb="9">
      <t>ムフカ</t>
    </rPh>
    <rPh sb="9" eb="10">
      <t>ソン</t>
    </rPh>
    <rPh sb="11" eb="13">
      <t>フカ</t>
    </rPh>
    <rPh sb="13" eb="14">
      <t>ソン</t>
    </rPh>
    <rPh sb="15" eb="17">
      <t>フカ</t>
    </rPh>
    <rPh sb="17" eb="18">
      <t>リツ</t>
    </rPh>
    <phoneticPr fontId="1"/>
  </si>
  <si>
    <t>※</t>
    <phoneticPr fontId="1"/>
  </si>
  <si>
    <t>※：負荷率（0～1）</t>
    <rPh sb="2" eb="4">
      <t>フカ</t>
    </rPh>
    <rPh sb="4" eb="5">
      <t>リツ</t>
    </rPh>
    <phoneticPr fontId="1"/>
  </si>
  <si>
    <t>・無負荷損と負荷損の値は，メーカカタログなどから確認できます。</t>
    <rPh sb="1" eb="4">
      <t>ムフカ</t>
    </rPh>
    <rPh sb="4" eb="5">
      <t>ソン</t>
    </rPh>
    <rPh sb="6" eb="8">
      <t>フカ</t>
    </rPh>
    <rPh sb="8" eb="9">
      <t>ソン</t>
    </rPh>
    <rPh sb="10" eb="11">
      <t>アタイ</t>
    </rPh>
    <rPh sb="24" eb="26">
      <t>カクニン</t>
    </rPh>
    <phoneticPr fontId="1"/>
  </si>
  <si>
    <t>・変圧器損失が分かれば，以下の式で効率を計算できます。</t>
    <rPh sb="1" eb="4">
      <t>ヘンアツキ</t>
    </rPh>
    <rPh sb="4" eb="6">
      <t>ソンシツ</t>
    </rPh>
    <rPh sb="7" eb="8">
      <t>ワ</t>
    </rPh>
    <rPh sb="12" eb="14">
      <t>イカ</t>
    </rPh>
    <rPh sb="15" eb="16">
      <t>シキ</t>
    </rPh>
    <rPh sb="17" eb="19">
      <t>コウリツ</t>
    </rPh>
    <rPh sb="20" eb="22">
      <t>ケイサン</t>
    </rPh>
    <phoneticPr fontId="1"/>
  </si>
  <si>
    <t>変圧器効率[％]＝変圧器電力／（変圧器電力＋変圧器損失）×100</t>
    <rPh sb="0" eb="3">
      <t>ヘンアツキ</t>
    </rPh>
    <rPh sb="3" eb="5">
      <t>コウリツ</t>
    </rPh>
    <rPh sb="9" eb="12">
      <t>ヘンアツキ</t>
    </rPh>
    <rPh sb="12" eb="14">
      <t>デンリョク</t>
    </rPh>
    <rPh sb="16" eb="19">
      <t>ヘンアツキ</t>
    </rPh>
    <rPh sb="19" eb="21">
      <t>デンリョク</t>
    </rPh>
    <rPh sb="22" eb="25">
      <t>ヘンアツキ</t>
    </rPh>
    <rPh sb="25" eb="26">
      <t>ソン</t>
    </rPh>
    <rPh sb="26" eb="27">
      <t>シツ</t>
    </rPh>
    <phoneticPr fontId="1"/>
  </si>
  <si>
    <t>定格容量</t>
    <rPh sb="0" eb="2">
      <t>テイカク</t>
    </rPh>
    <rPh sb="2" eb="4">
      <t>ヨウリョウ</t>
    </rPh>
    <phoneticPr fontId="1"/>
  </si>
  <si>
    <t>・変圧器を設置しないシステムの場合には，定格容量を十分に大きくし，</t>
    <rPh sb="1" eb="4">
      <t>ヘンアツキ</t>
    </rPh>
    <rPh sb="5" eb="7">
      <t>セッチ</t>
    </rPh>
    <rPh sb="15" eb="17">
      <t>バアイ</t>
    </rPh>
    <rPh sb="20" eb="22">
      <t>テイカク</t>
    </rPh>
    <rPh sb="22" eb="24">
      <t>ヨウリョウ</t>
    </rPh>
    <rPh sb="25" eb="27">
      <t>ジュウブン</t>
    </rPh>
    <rPh sb="28" eb="29">
      <t>オオ</t>
    </rPh>
    <phoneticPr fontId="1"/>
  </si>
  <si>
    <t>　負荷損・無負荷損にはゼロを入力してください。</t>
    <phoneticPr fontId="1"/>
  </si>
  <si>
    <t>・例として，T社三相モールド変圧器50kVA（6.6kV/210V）の値と，それを用いて計算した</t>
    <rPh sb="1" eb="2">
      <t>レイ</t>
    </rPh>
    <rPh sb="7" eb="8">
      <t>シャ</t>
    </rPh>
    <rPh sb="8" eb="9">
      <t>サン</t>
    </rPh>
    <rPh sb="9" eb="10">
      <t>ソウ</t>
    </rPh>
    <rPh sb="14" eb="17">
      <t>ヘンアツキ</t>
    </rPh>
    <rPh sb="35" eb="36">
      <t>アタイ</t>
    </rPh>
    <rPh sb="41" eb="42">
      <t>モチ</t>
    </rPh>
    <rPh sb="44" eb="46">
      <t>ケイサン</t>
    </rPh>
    <phoneticPr fontId="1"/>
  </si>
  <si>
    <t>　効率を示します。負荷率と効率の散布図を描くと（図1），20〜40％の低負荷率で効率が</t>
    <rPh sb="9" eb="11">
      <t>フカ</t>
    </rPh>
    <rPh sb="11" eb="12">
      <t>リツ</t>
    </rPh>
    <rPh sb="13" eb="15">
      <t>コウリツ</t>
    </rPh>
    <rPh sb="16" eb="18">
      <t>サンプ</t>
    </rPh>
    <rPh sb="18" eb="19">
      <t>ズ</t>
    </rPh>
    <rPh sb="20" eb="21">
      <t>エガ</t>
    </rPh>
    <rPh sb="35" eb="38">
      <t>テイフカ</t>
    </rPh>
    <rPh sb="38" eb="39">
      <t>リツ</t>
    </rPh>
    <rPh sb="40" eb="42">
      <t>コウリツ</t>
    </rPh>
    <phoneticPr fontId="1"/>
  </si>
  <si>
    <t>　最高であることが分かります。</t>
    <phoneticPr fontId="1"/>
  </si>
  <si>
    <t>負荷</t>
    <rPh sb="0" eb="2">
      <t>フカ</t>
    </rPh>
    <phoneticPr fontId="1"/>
  </si>
  <si>
    <t>曲線</t>
    <rPh sb="0" eb="2">
      <t>キョクセン</t>
    </rPh>
    <phoneticPr fontId="1"/>
  </si>
  <si>
    <t>受電</t>
    <rPh sb="0" eb="2">
      <t>ジュデン</t>
    </rPh>
    <phoneticPr fontId="1"/>
  </si>
  <si>
    <t>容量</t>
    <rPh sb="0" eb="2">
      <t>ヨウリョウ</t>
    </rPh>
    <phoneticPr fontId="1"/>
  </si>
  <si>
    <t>蓄電</t>
    <rPh sb="0" eb="2">
      <t>チクデン</t>
    </rPh>
    <phoneticPr fontId="1"/>
  </si>
  <si>
    <t>合計</t>
    <rPh sb="0" eb="2">
      <t>ゴウケイ</t>
    </rPh>
    <phoneticPr fontId="1"/>
  </si>
  <si>
    <t>Ver.20210401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</si>
</sst>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.0&quot;％&quot;"/>
    <numFmt numFmtId="179" formatCode="0.0&quot;C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rgb="FF0000FF"/>
      <name val="メイリオ"/>
      <family val="3"/>
      <charset val="128"/>
    </font>
    <font>
      <sz val="9"/>
      <name val="メイリオ"/>
      <family val="3"/>
      <charset val="128"/>
    </font>
    <font>
      <sz val="10"/>
      <color rgb="FF00B0F0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10"/>
      <color theme="0" tint="-0.249977111117893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vertAlign val="superscript"/>
      <sz val="10"/>
      <color theme="1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6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6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 shrinkToFit="1"/>
    </xf>
    <xf numFmtId="0" fontId="2" fillId="3" borderId="12" xfId="0" applyFont="1" applyFill="1" applyBorder="1" applyAlignment="1">
      <alignment horizontal="right" vertical="center"/>
    </xf>
    <xf numFmtId="20" fontId="2" fillId="0" borderId="17" xfId="0" applyNumberFormat="1" applyFont="1" applyBorder="1" applyAlignment="1">
      <alignment vertical="center"/>
    </xf>
    <xf numFmtId="2" fontId="2" fillId="0" borderId="17" xfId="0" applyNumberFormat="1" applyFont="1" applyBorder="1" applyAlignment="1">
      <alignment vertical="center"/>
    </xf>
    <xf numFmtId="20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20" fontId="2" fillId="0" borderId="21" xfId="0" applyNumberFormat="1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6" borderId="15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177" fontId="2" fillId="3" borderId="11" xfId="0" applyNumberFormat="1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10" borderId="5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2" fontId="2" fillId="0" borderId="22" xfId="0" applyNumberFormat="1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left" vertical="center" shrinkToFit="1"/>
    </xf>
    <xf numFmtId="0" fontId="2" fillId="8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vertical="center"/>
    </xf>
    <xf numFmtId="2" fontId="2" fillId="0" borderId="19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2" fontId="2" fillId="3" borderId="0" xfId="0" applyNumberFormat="1" applyFont="1" applyFill="1" applyBorder="1" applyAlignment="1">
      <alignment vertical="center"/>
    </xf>
    <xf numFmtId="1" fontId="2" fillId="0" borderId="18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2" fillId="6" borderId="14" xfId="0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vertical="center"/>
    </xf>
    <xf numFmtId="1" fontId="2" fillId="0" borderId="20" xfId="0" applyNumberFormat="1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4" borderId="8" xfId="0" applyNumberFormat="1" applyFont="1" applyFill="1" applyBorder="1" applyAlignment="1">
      <alignment vertical="center"/>
    </xf>
    <xf numFmtId="2" fontId="7" fillId="4" borderId="8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2" fillId="7" borderId="0" xfId="0" applyNumberFormat="1" applyFont="1" applyFill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4" fillId="3" borderId="0" xfId="0" applyFont="1" applyFill="1" applyBorder="1" applyAlignment="1">
      <alignment vertical="center"/>
    </xf>
    <xf numFmtId="177" fontId="2" fillId="5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178" fontId="2" fillId="3" borderId="12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177" fontId="2" fillId="3" borderId="0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4" fillId="3" borderId="0" xfId="0" applyNumberFormat="1" applyFont="1" applyFill="1" applyBorder="1" applyAlignment="1">
      <alignment vertical="center"/>
    </xf>
    <xf numFmtId="2" fontId="4" fillId="3" borderId="8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3" borderId="0" xfId="0" applyFont="1" applyFill="1" applyBorder="1" applyAlignment="1">
      <alignment horizontal="left" vertical="center" shrinkToFit="1"/>
    </xf>
    <xf numFmtId="177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6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7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20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2" fontId="2" fillId="8" borderId="0" xfId="0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vertical="center" shrinkToFit="1"/>
    </xf>
    <xf numFmtId="0" fontId="2" fillId="3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2" fontId="2" fillId="4" borderId="6" xfId="0" applyNumberFormat="1" applyFont="1" applyFill="1" applyBorder="1" applyAlignment="1">
      <alignment vertical="center"/>
    </xf>
    <xf numFmtId="1" fontId="2" fillId="0" borderId="25" xfId="0" applyNumberFormat="1" applyFont="1" applyFill="1" applyBorder="1" applyAlignment="1">
      <alignment vertical="center"/>
    </xf>
    <xf numFmtId="1" fontId="2" fillId="0" borderId="26" xfId="0" applyNumberFormat="1" applyFont="1" applyFill="1" applyBorder="1" applyAlignment="1">
      <alignment vertical="center"/>
    </xf>
    <xf numFmtId="1" fontId="2" fillId="0" borderId="27" xfId="0" applyNumberFormat="1" applyFont="1" applyFill="1" applyBorder="1" applyAlignment="1">
      <alignment vertical="center"/>
    </xf>
    <xf numFmtId="2" fontId="2" fillId="4" borderId="10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9" borderId="7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179" fontId="2" fillId="5" borderId="0" xfId="0" applyNumberFormat="1" applyFont="1" applyFill="1" applyBorder="1" applyAlignment="1">
      <alignment horizontal="center" vertical="center"/>
    </xf>
    <xf numFmtId="177" fontId="2" fillId="5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>
      <alignment vertical="center"/>
    </xf>
    <xf numFmtId="2" fontId="2" fillId="5" borderId="0" xfId="0" applyNumberFormat="1" applyFont="1" applyFill="1" applyBorder="1" applyAlignment="1">
      <alignment vertical="center"/>
    </xf>
    <xf numFmtId="179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8" borderId="1" xfId="0" applyFont="1" applyFill="1" applyBorder="1" applyAlignment="1" applyProtection="1">
      <alignment vertical="center"/>
      <protection locked="0"/>
    </xf>
    <xf numFmtId="0" fontId="2" fillId="8" borderId="0" xfId="0" applyFont="1" applyFill="1" applyBorder="1" applyAlignment="1" applyProtection="1">
      <alignment vertical="center"/>
      <protection locked="0"/>
    </xf>
    <xf numFmtId="0" fontId="2" fillId="8" borderId="0" xfId="0" applyFont="1" applyFill="1" applyAlignment="1" applyProtection="1">
      <alignment vertical="center"/>
      <protection locked="0"/>
    </xf>
    <xf numFmtId="0" fontId="2" fillId="8" borderId="11" xfId="0" applyFont="1" applyFill="1" applyBorder="1" applyAlignment="1" applyProtection="1">
      <alignment vertical="center"/>
      <protection locked="0"/>
    </xf>
    <xf numFmtId="0" fontId="2" fillId="8" borderId="8" xfId="0" applyFont="1" applyFill="1" applyBorder="1" applyAlignment="1" applyProtection="1">
      <alignment vertical="center"/>
      <protection locked="0"/>
    </xf>
    <xf numFmtId="0" fontId="2" fillId="8" borderId="10" xfId="0" applyFont="1" applyFill="1" applyBorder="1" applyAlignment="1" applyProtection="1">
      <alignment vertical="center"/>
      <protection locked="0"/>
    </xf>
    <xf numFmtId="178" fontId="2" fillId="8" borderId="0" xfId="0" applyNumberFormat="1" applyFont="1" applyFill="1" applyBorder="1" applyAlignment="1" applyProtection="1">
      <alignment vertical="center"/>
      <protection locked="0"/>
    </xf>
    <xf numFmtId="2" fontId="2" fillId="4" borderId="22" xfId="0" applyNumberFormat="1" applyFont="1" applyFill="1" applyBorder="1" applyAlignment="1">
      <alignment vertical="center"/>
    </xf>
    <xf numFmtId="0" fontId="2" fillId="8" borderId="17" xfId="0" applyFont="1" applyFill="1" applyBorder="1" applyAlignment="1" applyProtection="1">
      <alignment vertical="center"/>
      <protection locked="0"/>
    </xf>
    <xf numFmtId="1" fontId="2" fillId="8" borderId="17" xfId="0" applyNumberFormat="1" applyFont="1" applyFill="1" applyBorder="1" applyAlignment="1" applyProtection="1">
      <alignment vertical="center"/>
      <protection locked="0"/>
    </xf>
    <xf numFmtId="0" fontId="2" fillId="8" borderId="19" xfId="0" applyFont="1" applyFill="1" applyBorder="1" applyAlignment="1" applyProtection="1">
      <alignment vertical="center"/>
      <protection locked="0"/>
    </xf>
    <xf numFmtId="1" fontId="2" fillId="8" borderId="19" xfId="0" applyNumberFormat="1" applyFont="1" applyFill="1" applyBorder="1" applyAlignment="1" applyProtection="1">
      <alignment vertical="center"/>
      <protection locked="0"/>
    </xf>
    <xf numFmtId="0" fontId="2" fillId="8" borderId="22" xfId="0" applyFont="1" applyFill="1" applyBorder="1" applyAlignment="1" applyProtection="1">
      <alignment vertical="center"/>
      <protection locked="0"/>
    </xf>
    <xf numFmtId="1" fontId="2" fillId="8" borderId="21" xfId="0" applyNumberFormat="1" applyFont="1" applyFill="1" applyBorder="1" applyAlignment="1" applyProtection="1">
      <alignment vertical="center"/>
      <protection locked="0"/>
    </xf>
    <xf numFmtId="1" fontId="2" fillId="3" borderId="0" xfId="0" applyNumberFormat="1" applyFont="1" applyFill="1" applyBorder="1" applyAlignment="1">
      <alignment vertical="center"/>
    </xf>
    <xf numFmtId="2" fontId="2" fillId="0" borderId="13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2" fontId="2" fillId="0" borderId="13" xfId="0" applyNumberFormat="1" applyFont="1" applyFill="1" applyBorder="1" applyAlignment="1">
      <alignment horizontal="right" vertical="center" shrinkToFit="1"/>
    </xf>
    <xf numFmtId="20" fontId="2" fillId="0" borderId="17" xfId="0" applyNumberFormat="1" applyFont="1" applyBorder="1" applyAlignment="1">
      <alignment vertical="center" shrinkToFit="1"/>
    </xf>
    <xf numFmtId="3" fontId="2" fillId="8" borderId="17" xfId="0" applyNumberFormat="1" applyFont="1" applyFill="1" applyBorder="1" applyAlignment="1" applyProtection="1">
      <alignment vertical="center" shrinkToFit="1"/>
      <protection locked="0"/>
    </xf>
    <xf numFmtId="3" fontId="3" fillId="0" borderId="17" xfId="0" applyNumberFormat="1" applyFont="1" applyBorder="1" applyAlignment="1">
      <alignment vertical="center" shrinkToFit="1"/>
    </xf>
    <xf numFmtId="1" fontId="2" fillId="4" borderId="17" xfId="0" applyNumberFormat="1" applyFont="1" applyFill="1" applyBorder="1" applyAlignment="1">
      <alignment vertical="center" shrinkToFit="1"/>
    </xf>
    <xf numFmtId="2" fontId="2" fillId="0" borderId="17" xfId="0" applyNumberFormat="1" applyFont="1" applyFill="1" applyBorder="1" applyAlignment="1">
      <alignment vertical="center" shrinkToFit="1"/>
    </xf>
    <xf numFmtId="2" fontId="2" fillId="0" borderId="17" xfId="0" applyNumberFormat="1" applyFont="1" applyBorder="1" applyAlignment="1">
      <alignment vertical="center" shrinkToFit="1"/>
    </xf>
    <xf numFmtId="177" fontId="2" fillId="0" borderId="17" xfId="0" applyNumberFormat="1" applyFont="1" applyBorder="1" applyAlignment="1">
      <alignment vertical="center" shrinkToFit="1"/>
    </xf>
    <xf numFmtId="20" fontId="2" fillId="0" borderId="19" xfId="0" applyNumberFormat="1" applyFont="1" applyBorder="1" applyAlignment="1">
      <alignment vertical="center" shrinkToFit="1"/>
    </xf>
    <xf numFmtId="3" fontId="2" fillId="8" borderId="19" xfId="0" applyNumberFormat="1" applyFont="1" applyFill="1" applyBorder="1" applyAlignment="1" applyProtection="1">
      <alignment vertical="center" shrinkToFit="1"/>
      <protection locked="0"/>
    </xf>
    <xf numFmtId="3" fontId="3" fillId="0" borderId="19" xfId="0" applyNumberFormat="1" applyFont="1" applyBorder="1" applyAlignment="1">
      <alignment vertical="center" shrinkToFit="1"/>
    </xf>
    <xf numFmtId="1" fontId="2" fillId="4" borderId="19" xfId="0" applyNumberFormat="1" applyFont="1" applyFill="1" applyBorder="1" applyAlignment="1">
      <alignment vertical="center" shrinkToFit="1"/>
    </xf>
    <xf numFmtId="2" fontId="2" fillId="0" borderId="19" xfId="0" applyNumberFormat="1" applyFont="1" applyFill="1" applyBorder="1" applyAlignment="1">
      <alignment vertical="center" shrinkToFit="1"/>
    </xf>
    <xf numFmtId="2" fontId="2" fillId="0" borderId="19" xfId="0" applyNumberFormat="1" applyFont="1" applyBorder="1" applyAlignment="1">
      <alignment vertical="center" shrinkToFit="1"/>
    </xf>
    <xf numFmtId="177" fontId="2" fillId="0" borderId="19" xfId="0" applyNumberFormat="1" applyFont="1" applyBorder="1" applyAlignment="1">
      <alignment vertical="center" shrinkToFit="1"/>
    </xf>
    <xf numFmtId="3" fontId="2" fillId="8" borderId="22" xfId="0" applyNumberFormat="1" applyFont="1" applyFill="1" applyBorder="1" applyAlignment="1" applyProtection="1">
      <alignment vertical="center" shrinkToFit="1"/>
      <protection locked="0"/>
    </xf>
    <xf numFmtId="3" fontId="3" fillId="0" borderId="22" xfId="0" applyNumberFormat="1" applyFont="1" applyBorder="1" applyAlignment="1">
      <alignment vertical="center" shrinkToFit="1"/>
    </xf>
    <xf numFmtId="1" fontId="2" fillId="4" borderId="21" xfId="0" applyNumberFormat="1" applyFont="1" applyFill="1" applyBorder="1" applyAlignment="1">
      <alignment vertical="center" shrinkToFit="1"/>
    </xf>
    <xf numFmtId="2" fontId="2" fillId="0" borderId="21" xfId="0" applyNumberFormat="1" applyFont="1" applyFill="1" applyBorder="1" applyAlignment="1">
      <alignment vertical="center" shrinkToFit="1"/>
    </xf>
    <xf numFmtId="2" fontId="2" fillId="0" borderId="21" xfId="0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vertical="center" shrinkToFit="1"/>
    </xf>
    <xf numFmtId="1" fontId="2" fillId="2" borderId="17" xfId="0" applyNumberFormat="1" applyFont="1" applyFill="1" applyBorder="1" applyAlignment="1">
      <alignment vertical="center" shrinkToFit="1"/>
    </xf>
    <xf numFmtId="2" fontId="2" fillId="0" borderId="23" xfId="0" applyNumberFormat="1" applyFont="1" applyFill="1" applyBorder="1" applyAlignment="1">
      <alignment vertical="center" shrinkToFit="1"/>
    </xf>
    <xf numFmtId="2" fontId="2" fillId="0" borderId="23" xfId="0" applyNumberFormat="1" applyFont="1" applyBorder="1" applyAlignment="1">
      <alignment vertical="center" shrinkToFit="1"/>
    </xf>
    <xf numFmtId="177" fontId="2" fillId="0" borderId="23" xfId="0" applyNumberFormat="1" applyFont="1" applyFill="1" applyBorder="1" applyAlignment="1">
      <alignment vertical="center" shrinkToFit="1"/>
    </xf>
    <xf numFmtId="177" fontId="2" fillId="0" borderId="23" xfId="0" applyNumberFormat="1" applyFont="1" applyBorder="1" applyAlignment="1">
      <alignment vertical="center" shrinkToFit="1"/>
    </xf>
    <xf numFmtId="1" fontId="2" fillId="2" borderId="19" xfId="0" applyNumberFormat="1" applyFont="1" applyFill="1" applyBorder="1" applyAlignment="1">
      <alignment vertical="center" shrinkToFit="1"/>
    </xf>
    <xf numFmtId="177" fontId="2" fillId="0" borderId="19" xfId="0" applyNumberFormat="1" applyFont="1" applyFill="1" applyBorder="1" applyAlignment="1">
      <alignment vertical="center" shrinkToFit="1"/>
    </xf>
    <xf numFmtId="3" fontId="2" fillId="8" borderId="21" xfId="0" applyNumberFormat="1" applyFont="1" applyFill="1" applyBorder="1" applyAlignment="1" applyProtection="1">
      <alignment vertical="center" shrinkToFit="1"/>
      <protection locked="0"/>
    </xf>
    <xf numFmtId="3" fontId="3" fillId="0" borderId="21" xfId="0" applyNumberFormat="1" applyFont="1" applyBorder="1" applyAlignment="1">
      <alignment vertical="center" shrinkToFit="1"/>
    </xf>
    <xf numFmtId="1" fontId="2" fillId="2" borderId="21" xfId="0" applyNumberFormat="1" applyFont="1" applyFill="1" applyBorder="1" applyAlignment="1">
      <alignment vertical="center" shrinkToFit="1"/>
    </xf>
    <xf numFmtId="2" fontId="2" fillId="0" borderId="22" xfId="0" applyNumberFormat="1" applyFont="1" applyFill="1" applyBorder="1" applyAlignment="1">
      <alignment vertical="center" shrinkToFit="1"/>
    </xf>
    <xf numFmtId="2" fontId="2" fillId="0" borderId="22" xfId="0" applyNumberFormat="1" applyFont="1" applyBorder="1" applyAlignment="1">
      <alignment vertical="center" shrinkToFit="1"/>
    </xf>
    <xf numFmtId="177" fontId="2" fillId="0" borderId="22" xfId="0" applyNumberFormat="1" applyFont="1" applyFill="1" applyBorder="1" applyAlignment="1">
      <alignment vertical="center" shrinkToFit="1"/>
    </xf>
    <xf numFmtId="177" fontId="2" fillId="0" borderId="22" xfId="0" applyNumberFormat="1" applyFont="1" applyBorder="1" applyAlignment="1">
      <alignment vertical="center" shrinkToFit="1"/>
    </xf>
    <xf numFmtId="3" fontId="2" fillId="8" borderId="23" xfId="0" applyNumberFormat="1" applyFont="1" applyFill="1" applyBorder="1" applyAlignment="1" applyProtection="1">
      <alignment vertical="center" shrinkToFit="1"/>
      <protection locked="0"/>
    </xf>
    <xf numFmtId="3" fontId="3" fillId="0" borderId="23" xfId="0" applyNumberFormat="1" applyFont="1" applyBorder="1" applyAlignment="1">
      <alignment vertical="center" shrinkToFit="1"/>
    </xf>
    <xf numFmtId="1" fontId="2" fillId="4" borderId="23" xfId="0" applyNumberFormat="1" applyFont="1" applyFill="1" applyBorder="1" applyAlignment="1">
      <alignment vertical="center" shrinkToFit="1"/>
    </xf>
    <xf numFmtId="20" fontId="2" fillId="0" borderId="21" xfId="0" applyNumberFormat="1" applyFont="1" applyBorder="1" applyAlignment="1">
      <alignment vertical="center" shrinkToFit="1"/>
    </xf>
    <xf numFmtId="177" fontId="2" fillId="3" borderId="17" xfId="0" applyNumberFormat="1" applyFont="1" applyFill="1" applyBorder="1" applyAlignment="1">
      <alignment vertical="center" shrinkToFit="1"/>
    </xf>
    <xf numFmtId="177" fontId="2" fillId="3" borderId="19" xfId="0" applyNumberFormat="1" applyFont="1" applyFill="1" applyBorder="1" applyAlignment="1">
      <alignment vertical="center" shrinkToFit="1"/>
    </xf>
    <xf numFmtId="177" fontId="2" fillId="3" borderId="21" xfId="0" applyNumberFormat="1" applyFont="1" applyFill="1" applyBorder="1" applyAlignment="1">
      <alignment vertical="center" shrinkToFit="1"/>
    </xf>
    <xf numFmtId="177" fontId="2" fillId="0" borderId="17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vertical="center" shrinkToFit="1"/>
    </xf>
    <xf numFmtId="177" fontId="2" fillId="0" borderId="13" xfId="0" applyNumberFormat="1" applyFont="1" applyFill="1" applyBorder="1" applyAlignment="1">
      <alignment vertical="center" shrinkToFit="1"/>
    </xf>
    <xf numFmtId="177" fontId="2" fillId="0" borderId="24" xfId="0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2" fontId="2" fillId="0" borderId="1" xfId="0" applyNumberFormat="1" applyFont="1" applyFill="1" applyBorder="1" applyAlignment="1">
      <alignment vertical="center" shrinkToFit="1"/>
    </xf>
    <xf numFmtId="177" fontId="2" fillId="0" borderId="1" xfId="0" applyNumberFormat="1" applyFont="1" applyFill="1" applyBorder="1" applyAlignment="1">
      <alignment vertical="center" shrinkToFit="1"/>
    </xf>
    <xf numFmtId="177" fontId="2" fillId="4" borderId="23" xfId="0" applyNumberFormat="1" applyFont="1" applyFill="1" applyBorder="1" applyAlignment="1">
      <alignment vertical="center" shrinkToFit="1"/>
    </xf>
    <xf numFmtId="177" fontId="2" fillId="2" borderId="12" xfId="0" applyNumberFormat="1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vertical="center" shrinkToFit="1"/>
    </xf>
    <xf numFmtId="178" fontId="2" fillId="2" borderId="3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178" fontId="8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177" fontId="2" fillId="2" borderId="11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177" fontId="11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11" xfId="0" applyFont="1" applyFill="1" applyBorder="1" applyAlignment="1">
      <alignment vertical="center"/>
    </xf>
    <xf numFmtId="2" fontId="3" fillId="3" borderId="6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 shrinkToFit="1"/>
    </xf>
    <xf numFmtId="178" fontId="3" fillId="3" borderId="8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178" fontId="3" fillId="3" borderId="0" xfId="0" applyNumberFormat="1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12" fillId="3" borderId="0" xfId="0" applyFont="1" applyFill="1">
      <alignment vertical="center"/>
    </xf>
    <xf numFmtId="14" fontId="13" fillId="3" borderId="0" xfId="0" applyNumberFormat="1" applyFont="1" applyFill="1" applyAlignment="1">
      <alignment horizontal="right" vertical="center"/>
    </xf>
    <xf numFmtId="0" fontId="2" fillId="0" borderId="0" xfId="0" applyFont="1">
      <alignment vertical="center"/>
    </xf>
    <xf numFmtId="0" fontId="13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>
      <alignment vertical="center"/>
    </xf>
    <xf numFmtId="177" fontId="2" fillId="3" borderId="1" xfId="0" applyNumberFormat="1" applyFont="1" applyFill="1" applyBorder="1">
      <alignment vertical="center"/>
    </xf>
    <xf numFmtId="9" fontId="2" fillId="3" borderId="0" xfId="0" applyNumberFormat="1" applyFont="1" applyFill="1">
      <alignment vertical="center"/>
    </xf>
    <xf numFmtId="10" fontId="2" fillId="3" borderId="0" xfId="0" applyNumberFormat="1" applyFont="1" applyFill="1">
      <alignment vertical="center"/>
    </xf>
    <xf numFmtId="0" fontId="13" fillId="3" borderId="0" xfId="0" applyFont="1" applyFill="1">
      <alignment vertical="center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/>
    </xf>
    <xf numFmtId="177" fontId="2" fillId="3" borderId="0" xfId="0" applyNumberFormat="1" applyFont="1" applyFill="1">
      <alignment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179" fontId="2" fillId="0" borderId="13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177" fontId="2" fillId="3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shrinkToFit="1"/>
    </xf>
    <xf numFmtId="0" fontId="10" fillId="0" borderId="8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left" vertical="center" shrinkToFi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0000FF"/>
      <color rgb="FFFFFFCC"/>
      <color rgb="FFFF66FF"/>
      <color rgb="FFFF99FF"/>
      <color rgb="FF66FF33"/>
      <color rgb="FF99FF66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1307346912213"/>
          <c:y val="0.1052076596934259"/>
          <c:w val="0.74241851844427564"/>
          <c:h val="0.69709956669617479"/>
        </c:manualLayout>
      </c:layout>
      <c:lineChart>
        <c:grouping val="standard"/>
        <c:varyColors val="0"/>
        <c:ser>
          <c:idx val="0"/>
          <c:order val="0"/>
          <c:tx>
            <c:strRef>
              <c:f>'01-電力平準化'!$Y$1</c:f>
              <c:strCache>
                <c:ptCount val="1"/>
                <c:pt idx="0">
                  <c:v>SOC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'01-電力平準化'!$I$11:$I$58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'01-電力平準化'!$Y$11:$Y$58</c:f>
              <c:numCache>
                <c:formatCode>0.0</c:formatCode>
                <c:ptCount val="48"/>
                <c:pt idx="0">
                  <c:v>62.184541895475661</c:v>
                </c:pt>
                <c:pt idx="1">
                  <c:v>64.730677369344576</c:v>
                </c:pt>
                <c:pt idx="2">
                  <c:v>67.276812843213506</c:v>
                </c:pt>
                <c:pt idx="3">
                  <c:v>69.822948317082421</c:v>
                </c:pt>
                <c:pt idx="4">
                  <c:v>72.369083790951336</c:v>
                </c:pt>
                <c:pt idx="5">
                  <c:v>74.915219264820266</c:v>
                </c:pt>
                <c:pt idx="6">
                  <c:v>77.461354738689181</c:v>
                </c:pt>
                <c:pt idx="7">
                  <c:v>80.007490212558096</c:v>
                </c:pt>
                <c:pt idx="8">
                  <c:v>82.553625686427011</c:v>
                </c:pt>
                <c:pt idx="9">
                  <c:v>85.099761160295941</c:v>
                </c:pt>
                <c:pt idx="10">
                  <c:v>87.645896634164856</c:v>
                </c:pt>
                <c:pt idx="11">
                  <c:v>90.192032108033771</c:v>
                </c:pt>
                <c:pt idx="12">
                  <c:v>92.738167581902701</c:v>
                </c:pt>
                <c:pt idx="13">
                  <c:v>95.284303055771616</c:v>
                </c:pt>
                <c:pt idx="14">
                  <c:v>97.830438529640531</c:v>
                </c:pt>
                <c:pt idx="15">
                  <c:v>100</c:v>
                </c:pt>
                <c:pt idx="16">
                  <c:v>100</c:v>
                </c:pt>
                <c:pt idx="17">
                  <c:v>99.901325404619101</c:v>
                </c:pt>
                <c:pt idx="18">
                  <c:v>99.802650809238187</c:v>
                </c:pt>
                <c:pt idx="19">
                  <c:v>97.357566821193572</c:v>
                </c:pt>
                <c:pt idx="20">
                  <c:v>93.939869884833129</c:v>
                </c:pt>
                <c:pt idx="21">
                  <c:v>90.522172948472672</c:v>
                </c:pt>
                <c:pt idx="22">
                  <c:v>87.104476012112229</c:v>
                </c:pt>
                <c:pt idx="23">
                  <c:v>83.686779075751787</c:v>
                </c:pt>
                <c:pt idx="24">
                  <c:v>80.757857029574254</c:v>
                </c:pt>
                <c:pt idx="25">
                  <c:v>80.659182434193355</c:v>
                </c:pt>
                <c:pt idx="26">
                  <c:v>80.560507838812455</c:v>
                </c:pt>
                <c:pt idx="27">
                  <c:v>77.631585792634937</c:v>
                </c:pt>
                <c:pt idx="28">
                  <c:v>74.21388885627448</c:v>
                </c:pt>
                <c:pt idx="29">
                  <c:v>70.302443529678953</c:v>
                </c:pt>
                <c:pt idx="30">
                  <c:v>65.89223948932748</c:v>
                </c:pt>
                <c:pt idx="31">
                  <c:v>61.482035448976013</c:v>
                </c:pt>
                <c:pt idx="32">
                  <c:v>57.867438035159594</c:v>
                </c:pt>
                <c:pt idx="33">
                  <c:v>54.938515988982076</c:v>
                </c:pt>
                <c:pt idx="34">
                  <c:v>53.446443515728802</c:v>
                </c:pt>
                <c:pt idx="35">
                  <c:v>52.888071358428114</c:v>
                </c:pt>
                <c:pt idx="36">
                  <c:v>52.789396763047201</c:v>
                </c:pt>
                <c:pt idx="37">
                  <c:v>52.690722167666301</c:v>
                </c:pt>
                <c:pt idx="38">
                  <c:v>52.592047572285402</c:v>
                </c:pt>
                <c:pt idx="39">
                  <c:v>52.493372976904496</c:v>
                </c:pt>
                <c:pt idx="40">
                  <c:v>52.394698381523597</c:v>
                </c:pt>
                <c:pt idx="41">
                  <c:v>52.296023786142698</c:v>
                </c:pt>
                <c:pt idx="42">
                  <c:v>52.197349190761798</c:v>
                </c:pt>
                <c:pt idx="43">
                  <c:v>52.098674595380892</c:v>
                </c:pt>
                <c:pt idx="44">
                  <c:v>51.999999999999993</c:v>
                </c:pt>
                <c:pt idx="45">
                  <c:v>54.546135473868908</c:v>
                </c:pt>
                <c:pt idx="46">
                  <c:v>57.092270947737831</c:v>
                </c:pt>
                <c:pt idx="47">
                  <c:v>59.638406421606746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C-434E-9593-848C26020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718720"/>
        <c:axId val="88724608"/>
      </c:lineChart>
      <c:catAx>
        <c:axId val="8871872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88724608"/>
        <c:crosses val="autoZero"/>
        <c:auto val="1"/>
        <c:lblAlgn val="ctr"/>
        <c:lblOffset val="100"/>
        <c:tickLblSkip val="2"/>
        <c:noMultiLvlLbl val="0"/>
      </c:catAx>
      <c:valAx>
        <c:axId val="88724608"/>
        <c:scaling>
          <c:orientation val="minMax"/>
          <c:max val="140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/>
                  <a:t>SOC</a:t>
                </a:r>
                <a:r>
                  <a:rPr lang="en-US"/>
                  <a:t>[</a:t>
                </a:r>
                <a:r>
                  <a:rPr lang="ja-JP" altLang="en-US"/>
                  <a:t>％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8871872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39891715403263733"/>
          <c:y val="2.0373666309462798E-2"/>
          <c:w val="0.19439031955412306"/>
          <c:h val="5.6377207286958955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23600174978129"/>
          <c:y val="5.3645669291338585E-2"/>
          <c:w val="0.77804177602799651"/>
          <c:h val="0.73665591935707475"/>
        </c:manualLayout>
      </c:layout>
      <c:scatterChart>
        <c:scatterStyle val="lineMarker"/>
        <c:varyColors val="0"/>
        <c:ser>
          <c:idx val="1"/>
          <c:order val="0"/>
          <c:tx>
            <c:strRef>
              <c:f>'04-PCS効率'!$R$4</c:f>
              <c:strCache>
                <c:ptCount val="1"/>
                <c:pt idx="0">
                  <c:v>B=0.97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'04-PCS効率'!$N$11:$N$38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</c:numCache>
            </c:numRef>
          </c:xVal>
          <c:yVal>
            <c:numRef>
              <c:f>'04-PCS効率'!$R$11:$R$38</c:f>
              <c:numCache>
                <c:formatCode>0.0</c:formatCode>
                <c:ptCount val="28"/>
                <c:pt idx="0">
                  <c:v>34.839563808661119</c:v>
                </c:pt>
                <c:pt idx="1">
                  <c:v>52.067062376340722</c:v>
                </c:pt>
                <c:pt idx="2">
                  <c:v>62.335071789224351</c:v>
                </c:pt>
                <c:pt idx="3">
                  <c:v>69.146729359701283</c:v>
                </c:pt>
                <c:pt idx="4">
                  <c:v>73.991860895301514</c:v>
                </c:pt>
                <c:pt idx="5">
                  <c:v>77.611631396491958</c:v>
                </c:pt>
                <c:pt idx="6">
                  <c:v>80.416326811952175</c:v>
                </c:pt>
                <c:pt idx="7">
                  <c:v>82.651458798247788</c:v>
                </c:pt>
                <c:pt idx="8">
                  <c:v>84.472935809954677</c:v>
                </c:pt>
                <c:pt idx="9">
                  <c:v>85.984522785898548</c:v>
                </c:pt>
                <c:pt idx="10">
                  <c:v>90.812774330255792</c:v>
                </c:pt>
                <c:pt idx="11">
                  <c:v>93.370681605975719</c:v>
                </c:pt>
                <c:pt idx="12">
                  <c:v>94.921689606075006</c:v>
                </c:pt>
                <c:pt idx="13">
                  <c:v>95.938599296450278</c:v>
                </c:pt>
                <c:pt idx="14">
                  <c:v>96.638365431076139</c:v>
                </c:pt>
                <c:pt idx="15">
                  <c:v>97.134531325886343</c:v>
                </c:pt>
                <c:pt idx="16">
                  <c:v>97.492281861019336</c:v>
                </c:pt>
                <c:pt idx="17">
                  <c:v>97.751710654936474</c:v>
                </c:pt>
                <c:pt idx="18">
                  <c:v>97.93883274718425</c:v>
                </c:pt>
                <c:pt idx="19">
                  <c:v>98.071265119320046</c:v>
                </c:pt>
                <c:pt idx="20">
                  <c:v>98.161362177672075</c:v>
                </c:pt>
                <c:pt idx="21">
                  <c:v>98.218044057808328</c:v>
                </c:pt>
                <c:pt idx="22">
                  <c:v>98.247912231865058</c:v>
                </c:pt>
                <c:pt idx="23">
                  <c:v>98.255956767379033</c:v>
                </c:pt>
                <c:pt idx="24">
                  <c:v>98.246019591412136</c:v>
                </c:pt>
                <c:pt idx="25">
                  <c:v>98.221106624467964</c:v>
                </c:pt>
                <c:pt idx="26">
                  <c:v>98.183603338242506</c:v>
                </c:pt>
                <c:pt idx="27">
                  <c:v>98.135426889106981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9F-42A9-988F-02D6134A0495}"/>
            </c:ext>
          </c:extLst>
        </c:ser>
        <c:ser>
          <c:idx val="0"/>
          <c:order val="1"/>
          <c:tx>
            <c:strRef>
              <c:f>'04-PCS効率'!$S$4</c:f>
              <c:strCache>
                <c:ptCount val="1"/>
                <c:pt idx="0">
                  <c:v>B=1.0064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'04-PCS効率'!$N$11:$N$38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</c:numCache>
            </c:numRef>
          </c:xVal>
          <c:yVal>
            <c:numRef>
              <c:f>'04-PCS効率'!$S$11:$S$38</c:f>
              <c:numCache>
                <c:formatCode>0.0</c:formatCode>
                <c:ptCount val="28"/>
                <c:pt idx="0">
                  <c:v>34.403275191798258</c:v>
                </c:pt>
                <c:pt idx="1">
                  <c:v>51.098620337250885</c:v>
                </c:pt>
                <c:pt idx="2">
                  <c:v>60.9520713545582</c:v>
                </c:pt>
                <c:pt idx="3">
                  <c:v>67.449075947659523</c:v>
                </c:pt>
                <c:pt idx="4">
                  <c:v>72.051300525974511</c:v>
                </c:pt>
                <c:pt idx="5">
                  <c:v>75.479293513812721</c:v>
                </c:pt>
                <c:pt idx="6">
                  <c:v>78.129359897315695</c:v>
                </c:pt>
                <c:pt idx="7">
                  <c:v>80.237503008906359</c:v>
                </c:pt>
                <c:pt idx="8">
                  <c:v>81.953031806882237</c:v>
                </c:pt>
                <c:pt idx="9">
                  <c:v>83.375020843755209</c:v>
                </c:pt>
                <c:pt idx="10">
                  <c:v>87.906935857239148</c:v>
                </c:pt>
                <c:pt idx="11">
                  <c:v>90.301607368611158</c:v>
                </c:pt>
                <c:pt idx="12">
                  <c:v>91.751536838242032</c:v>
                </c:pt>
                <c:pt idx="13">
                  <c:v>92.701316358692296</c:v>
                </c:pt>
                <c:pt idx="14">
                  <c:v>93.354493685235326</c:v>
                </c:pt>
                <c:pt idx="15">
                  <c:v>93.817431278731576</c:v>
                </c:pt>
                <c:pt idx="16">
                  <c:v>94.15112301367283</c:v>
                </c:pt>
                <c:pt idx="17">
                  <c:v>94.393052671323403</c:v>
                </c:pt>
                <c:pt idx="18">
                  <c:v>94.567525511739262</c:v>
                </c:pt>
                <c:pt idx="19">
                  <c:v>94.69099173032005</c:v>
                </c:pt>
                <c:pt idx="20">
                  <c:v>94.774982320820612</c:v>
                </c:pt>
                <c:pt idx="21">
                  <c:v>94.827819772955095</c:v>
                </c:pt>
                <c:pt idx="22">
                  <c:v>94.855661302052056</c:v>
                </c:pt>
                <c:pt idx="23">
                  <c:v>94.863159891856</c:v>
                </c:pt>
                <c:pt idx="24">
                  <c:v>94.853897100260568</c:v>
                </c:pt>
                <c:pt idx="25">
                  <c:v>94.830674562198396</c:v>
                </c:pt>
                <c:pt idx="26">
                  <c:v>94.795715233671444</c:v>
                </c:pt>
                <c:pt idx="27">
                  <c:v>94.750805381845765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29F-42A9-988F-02D6134A0495}"/>
            </c:ext>
          </c:extLst>
        </c:ser>
        <c:ser>
          <c:idx val="2"/>
          <c:order val="2"/>
          <c:tx>
            <c:strRef>
              <c:f>'04-PCS効率'!$T$4</c:f>
              <c:strCache>
                <c:ptCount val="1"/>
                <c:pt idx="0">
                  <c:v>B=1.1</c:v>
                </c:pt>
              </c:strCache>
            </c:strRef>
          </c:tx>
          <c:spPr>
            <a:ln w="1905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'04-PCS効率'!$N$11:$N$38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</c:numCache>
            </c:numRef>
          </c:xVal>
          <c:yVal>
            <c:numRef>
              <c:f>'04-PCS効率'!$T$11:$T$38</c:f>
              <c:numCache>
                <c:formatCode>0.0</c:formatCode>
                <c:ptCount val="28"/>
                <c:pt idx="0">
                  <c:v>33.330000333300006</c:v>
                </c:pt>
                <c:pt idx="1">
                  <c:v>48.766214766409824</c:v>
                </c:pt>
                <c:pt idx="2">
                  <c:v>57.662367616814336</c:v>
                </c:pt>
                <c:pt idx="3">
                  <c:v>63.443725415556393</c:v>
                </c:pt>
                <c:pt idx="4">
                  <c:v>67.499156260546741</c:v>
                </c:pt>
                <c:pt idx="5">
                  <c:v>70.498660525450006</c:v>
                </c:pt>
                <c:pt idx="6">
                  <c:v>72.805183729081506</c:v>
                </c:pt>
                <c:pt idx="7">
                  <c:v>74.632435256362413</c:v>
                </c:pt>
                <c:pt idx="8">
                  <c:v>76.114442292566991</c:v>
                </c:pt>
                <c:pt idx="9">
                  <c:v>77.33952049497293</c:v>
                </c:pt>
                <c:pt idx="10">
                  <c:v>81.223771490456201</c:v>
                </c:pt>
                <c:pt idx="11">
                  <c:v>83.263946711074098</c:v>
                </c:pt>
                <c:pt idx="12">
                  <c:v>84.495141529362044</c:v>
                </c:pt>
                <c:pt idx="13">
                  <c:v>85.299971566676135</c:v>
                </c:pt>
                <c:pt idx="14">
                  <c:v>85.852701293922848</c:v>
                </c:pt>
                <c:pt idx="15">
                  <c:v>86.244070720137984</c:v>
                </c:pt>
                <c:pt idx="16">
                  <c:v>86.525981829543809</c:v>
                </c:pt>
                <c:pt idx="17">
                  <c:v>86.730268863833473</c:v>
                </c:pt>
                <c:pt idx="18">
                  <c:v>86.877542155352828</c:v>
                </c:pt>
                <c:pt idx="19">
                  <c:v>86.981733835894445</c:v>
                </c:pt>
                <c:pt idx="20">
                  <c:v>87.052599859376571</c:v>
                </c:pt>
                <c:pt idx="21">
                  <c:v>87.097175563021011</c:v>
                </c:pt>
                <c:pt idx="22">
                  <c:v>87.120662117032083</c:v>
                </c:pt>
                <c:pt idx="23">
                  <c:v>87.126987584404262</c:v>
                </c:pt>
                <c:pt idx="24">
                  <c:v>87.119173905245077</c:v>
                </c:pt>
                <c:pt idx="25">
                  <c:v>87.099583857543777</c:v>
                </c:pt>
                <c:pt idx="26">
                  <c:v>87.070091423596011</c:v>
                </c:pt>
                <c:pt idx="27">
                  <c:v>87.032201914708438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29F-42A9-988F-02D6134A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13184"/>
        <c:axId val="94415872"/>
      </c:scatterChart>
      <c:valAx>
        <c:axId val="94413184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負荷率</a:t>
                </a:r>
                <a:r>
                  <a:rPr lang="en-US"/>
                  <a:t>[</a:t>
                </a:r>
                <a:r>
                  <a:rPr lang="ja-JP"/>
                  <a:t>％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4415872"/>
        <c:crosses val="autoZero"/>
        <c:crossBetween val="midCat"/>
      </c:valAx>
      <c:valAx>
        <c:axId val="9441587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/>
                  <a:t>効率</a:t>
                </a:r>
                <a:r>
                  <a:rPr lang="en-US"/>
                  <a:t>[</a:t>
                </a:r>
                <a:r>
                  <a:rPr lang="ja-JP"/>
                  <a:t>％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441318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5899219304471257"/>
          <c:y val="0.22223735154652632"/>
          <c:w val="0.25584102200141945"/>
          <c:h val="0.23508287292817678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23600174978129"/>
          <c:y val="5.3645669291338585E-2"/>
          <c:w val="0.77804177602799651"/>
          <c:h val="0.73665591935707475"/>
        </c:manualLayout>
      </c:layout>
      <c:scatterChart>
        <c:scatterStyle val="lineMarker"/>
        <c:varyColors val="0"/>
        <c:ser>
          <c:idx val="1"/>
          <c:order val="0"/>
          <c:tx>
            <c:strRef>
              <c:f>'04-PCS効率'!$U$4</c:f>
              <c:strCache>
                <c:ptCount val="1"/>
                <c:pt idx="0">
                  <c:v>C=0.01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'04-PCS効率'!$N$11:$N$38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</c:numCache>
            </c:numRef>
          </c:xVal>
          <c:yVal>
            <c:numRef>
              <c:f>'04-PCS効率'!$U$11:$U$38</c:f>
              <c:numCache>
                <c:formatCode>0.0</c:formatCode>
                <c:ptCount val="28"/>
                <c:pt idx="0">
                  <c:v>49.83305925150745</c:v>
                </c:pt>
                <c:pt idx="1">
                  <c:v>66.357000663570005</c:v>
                </c:pt>
                <c:pt idx="2">
                  <c:v>74.591610930157387</c:v>
                </c:pt>
                <c:pt idx="3">
                  <c:v>79.516539440203559</c:v>
                </c:pt>
                <c:pt idx="4">
                  <c:v>82.788310290586963</c:v>
                </c:pt>
                <c:pt idx="5">
                  <c:v>85.116041536628288</c:v>
                </c:pt>
                <c:pt idx="6">
                  <c:v>86.854023202431918</c:v>
                </c:pt>
                <c:pt idx="7">
                  <c:v>88.198976891868057</c:v>
                </c:pt>
                <c:pt idx="8">
                  <c:v>89.268887808845577</c:v>
                </c:pt>
                <c:pt idx="9">
                  <c:v>90.138813773210757</c:v>
                </c:pt>
                <c:pt idx="10">
                  <c:v>92.801682803848166</c:v>
                </c:pt>
                <c:pt idx="11">
                  <c:v>94.126506024096386</c:v>
                </c:pt>
                <c:pt idx="12">
                  <c:v>94.885662776354479</c:v>
                </c:pt>
                <c:pt idx="13">
                  <c:v>95.353124404042973</c:v>
                </c:pt>
                <c:pt idx="14">
                  <c:v>95.650629244496685</c:v>
                </c:pt>
                <c:pt idx="15">
                  <c:v>95.840521372436257</c:v>
                </c:pt>
                <c:pt idx="16">
                  <c:v>95.958034352976298</c:v>
                </c:pt>
                <c:pt idx="17">
                  <c:v>96.024582293067041</c:v>
                </c:pt>
                <c:pt idx="18">
                  <c:v>96.053929915559848</c:v>
                </c:pt>
                <c:pt idx="19">
                  <c:v>96.055327868852459</c:v>
                </c:pt>
                <c:pt idx="20">
                  <c:v>96.035222764780201</c:v>
                </c:pt>
                <c:pt idx="21">
                  <c:v>95.998244603527255</c:v>
                </c:pt>
                <c:pt idx="22">
                  <c:v>95.947804394409459</c:v>
                </c:pt>
                <c:pt idx="23">
                  <c:v>95.88647041902388</c:v>
                </c:pt>
                <c:pt idx="24">
                  <c:v>95.816213230528163</c:v>
                </c:pt>
                <c:pt idx="25">
                  <c:v>95.738569878518405</c:v>
                </c:pt>
                <c:pt idx="26">
                  <c:v>95.654756810366976</c:v>
                </c:pt>
                <c:pt idx="27">
                  <c:v>95.565749235474001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70-47CD-928B-564CD66EC13E}"/>
            </c:ext>
          </c:extLst>
        </c:ser>
        <c:ser>
          <c:idx val="0"/>
          <c:order val="1"/>
          <c:tx>
            <c:strRef>
              <c:f>'04-PCS効率'!$V$4</c:f>
              <c:strCache>
                <c:ptCount val="1"/>
                <c:pt idx="0">
                  <c:v>C=0.019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'04-PCS効率'!$N$11:$N$38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</c:numCache>
            </c:numRef>
          </c:xVal>
          <c:yVal>
            <c:numRef>
              <c:f>'04-PCS効率'!$V$11:$V$38</c:f>
              <c:numCache>
                <c:formatCode>0.0</c:formatCode>
                <c:ptCount val="28"/>
                <c:pt idx="0">
                  <c:v>34.403275191798258</c:v>
                </c:pt>
                <c:pt idx="1">
                  <c:v>51.098620337250885</c:v>
                </c:pt>
                <c:pt idx="2">
                  <c:v>60.9520713545582</c:v>
                </c:pt>
                <c:pt idx="3">
                  <c:v>67.449075947659523</c:v>
                </c:pt>
                <c:pt idx="4">
                  <c:v>72.051300525974511</c:v>
                </c:pt>
                <c:pt idx="5">
                  <c:v>75.479293513812721</c:v>
                </c:pt>
                <c:pt idx="6">
                  <c:v>78.129359897315695</c:v>
                </c:pt>
                <c:pt idx="7">
                  <c:v>80.237503008906359</c:v>
                </c:pt>
                <c:pt idx="8">
                  <c:v>81.953031806882237</c:v>
                </c:pt>
                <c:pt idx="9">
                  <c:v>83.375020843755209</c:v>
                </c:pt>
                <c:pt idx="10">
                  <c:v>87.906935857239148</c:v>
                </c:pt>
                <c:pt idx="11">
                  <c:v>90.301607368611158</c:v>
                </c:pt>
                <c:pt idx="12">
                  <c:v>91.751536838242032</c:v>
                </c:pt>
                <c:pt idx="13">
                  <c:v>92.701316358692296</c:v>
                </c:pt>
                <c:pt idx="14">
                  <c:v>93.354493685235326</c:v>
                </c:pt>
                <c:pt idx="15">
                  <c:v>93.817431278731576</c:v>
                </c:pt>
                <c:pt idx="16">
                  <c:v>94.15112301367283</c:v>
                </c:pt>
                <c:pt idx="17">
                  <c:v>94.393052671323403</c:v>
                </c:pt>
                <c:pt idx="18">
                  <c:v>94.567525511739262</c:v>
                </c:pt>
                <c:pt idx="19">
                  <c:v>94.69099173032005</c:v>
                </c:pt>
                <c:pt idx="20">
                  <c:v>94.774982320820612</c:v>
                </c:pt>
                <c:pt idx="21">
                  <c:v>94.827819772955095</c:v>
                </c:pt>
                <c:pt idx="22">
                  <c:v>94.855661302052056</c:v>
                </c:pt>
                <c:pt idx="23">
                  <c:v>94.863159891856</c:v>
                </c:pt>
                <c:pt idx="24">
                  <c:v>94.853897100260568</c:v>
                </c:pt>
                <c:pt idx="25">
                  <c:v>94.830674562198396</c:v>
                </c:pt>
                <c:pt idx="26">
                  <c:v>94.795715233671444</c:v>
                </c:pt>
                <c:pt idx="27">
                  <c:v>94.750805381845765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170-47CD-928B-564CD66EC13E}"/>
            </c:ext>
          </c:extLst>
        </c:ser>
        <c:ser>
          <c:idx val="2"/>
          <c:order val="2"/>
          <c:tx>
            <c:strRef>
              <c:f>'04-PCS効率'!$W$4</c:f>
              <c:strCache>
                <c:ptCount val="1"/>
                <c:pt idx="0">
                  <c:v>C=0.03</c:v>
                </c:pt>
              </c:strCache>
            </c:strRef>
          </c:tx>
          <c:spPr>
            <a:ln w="1905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'04-PCS効率'!$N$11:$N$38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</c:numCache>
            </c:numRef>
          </c:xVal>
          <c:yVal>
            <c:numRef>
              <c:f>'04-PCS効率'!$W$11:$W$38</c:f>
              <c:numCache>
                <c:formatCode>0.0</c:formatCode>
                <c:ptCount val="28"/>
                <c:pt idx="0">
                  <c:v>24.958195023335914</c:v>
                </c:pt>
                <c:pt idx="1">
                  <c:v>39.888312724371758</c:v>
                </c:pt>
                <c:pt idx="2">
                  <c:v>49.818163702485933</c:v>
                </c:pt>
                <c:pt idx="3">
                  <c:v>56.895766954938551</c:v>
                </c:pt>
                <c:pt idx="4">
                  <c:v>62.192922445425715</c:v>
                </c:pt>
                <c:pt idx="5">
                  <c:v>66.304203686513731</c:v>
                </c:pt>
                <c:pt idx="6">
                  <c:v>69.585963517073409</c:v>
                </c:pt>
                <c:pt idx="7">
                  <c:v>72.264778147131096</c:v>
                </c:pt>
                <c:pt idx="8">
                  <c:v>74.491594865046068</c:v>
                </c:pt>
                <c:pt idx="9">
                  <c:v>76.370856881014205</c:v>
                </c:pt>
                <c:pt idx="10">
                  <c:v>82.583202576595923</c:v>
                </c:pt>
                <c:pt idx="11">
                  <c:v>86.028905712319343</c:v>
                </c:pt>
                <c:pt idx="12">
                  <c:v>88.191198518387864</c:v>
                </c:pt>
                <c:pt idx="13">
                  <c:v>89.653935807781977</c:v>
                </c:pt>
                <c:pt idx="14">
                  <c:v>90.693546506355048</c:v>
                </c:pt>
                <c:pt idx="15">
                  <c:v>91.457837936711158</c:v>
                </c:pt>
                <c:pt idx="16">
                  <c:v>92.033009172623252</c:v>
                </c:pt>
                <c:pt idx="17">
                  <c:v>92.472720547438513</c:v>
                </c:pt>
                <c:pt idx="18">
                  <c:v>92.812122950750506</c:v>
                </c:pt>
                <c:pt idx="19">
                  <c:v>93.075204765450479</c:v>
                </c:pt>
                <c:pt idx="20">
                  <c:v>93.278896725910727</c:v>
                </c:pt>
                <c:pt idx="21">
                  <c:v>93.435489468485542</c:v>
                </c:pt>
                <c:pt idx="22">
                  <c:v>93.554121059032653</c:v>
                </c:pt>
                <c:pt idx="23">
                  <c:v>93.641726753441333</c:v>
                </c:pt>
                <c:pt idx="24">
                  <c:v>93.703664915694262</c:v>
                </c:pt>
                <c:pt idx="25">
                  <c:v>93.744140991188047</c:v>
                </c:pt>
                <c:pt idx="26">
                  <c:v>93.766501670524278</c:v>
                </c:pt>
                <c:pt idx="27">
                  <c:v>93.773443360840218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170-47CD-928B-564CD66E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13184"/>
        <c:axId val="94415872"/>
      </c:scatterChart>
      <c:valAx>
        <c:axId val="94413184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負荷率</a:t>
                </a:r>
                <a:r>
                  <a:rPr lang="en-US"/>
                  <a:t>[</a:t>
                </a:r>
                <a:r>
                  <a:rPr lang="ja-JP"/>
                  <a:t>％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4415872"/>
        <c:crosses val="autoZero"/>
        <c:crossBetween val="midCat"/>
      </c:valAx>
      <c:valAx>
        <c:axId val="9441587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/>
                  <a:t>効率</a:t>
                </a:r>
                <a:r>
                  <a:rPr lang="en-US"/>
                  <a:t>[</a:t>
                </a:r>
                <a:r>
                  <a:rPr lang="ja-JP"/>
                  <a:t>％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441318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5615330021291696"/>
          <c:y val="0.23328707530343243"/>
          <c:w val="0.26435770049680624"/>
          <c:h val="0.23508287292817678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5223530882316"/>
          <c:y val="0.10748166417349327"/>
          <c:w val="0.74684868920654901"/>
          <c:h val="0.71241893738530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'01-電力平準化'!$K$1</c:f>
              <c:strCache>
                <c:ptCount val="1"/>
                <c:pt idx="0">
                  <c:v>受電電力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'01-電力平準化'!$I$11:$I$58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'01-電力平準化'!$K$11:$K$58</c:f>
              <c:numCache>
                <c:formatCode>#,##0</c:formatCode>
                <c:ptCount val="48"/>
                <c:pt idx="0">
                  <c:v>70</c:v>
                </c:pt>
                <c:pt idx="1">
                  <c:v>68</c:v>
                </c:pt>
                <c:pt idx="2">
                  <c:v>66</c:v>
                </c:pt>
                <c:pt idx="3">
                  <c:v>64</c:v>
                </c:pt>
                <c:pt idx="4">
                  <c:v>62</c:v>
                </c:pt>
                <c:pt idx="5">
                  <c:v>60</c:v>
                </c:pt>
                <c:pt idx="6">
                  <c:v>58</c:v>
                </c:pt>
                <c:pt idx="7">
                  <c:v>56</c:v>
                </c:pt>
                <c:pt idx="8">
                  <c:v>54</c:v>
                </c:pt>
                <c:pt idx="9">
                  <c:v>52</c:v>
                </c:pt>
                <c:pt idx="10">
                  <c:v>50</c:v>
                </c:pt>
                <c:pt idx="11">
                  <c:v>50</c:v>
                </c:pt>
                <c:pt idx="12">
                  <c:v>60</c:v>
                </c:pt>
                <c:pt idx="13">
                  <c:v>70</c:v>
                </c:pt>
                <c:pt idx="14">
                  <c:v>80</c:v>
                </c:pt>
                <c:pt idx="15">
                  <c:v>100</c:v>
                </c:pt>
                <c:pt idx="16">
                  <c:v>149.99999</c:v>
                </c:pt>
                <c:pt idx="17">
                  <c:v>249.99999</c:v>
                </c:pt>
                <c:pt idx="18">
                  <c:v>270</c:v>
                </c:pt>
                <c:pt idx="19">
                  <c:v>270</c:v>
                </c:pt>
                <c:pt idx="20">
                  <c:v>270</c:v>
                </c:pt>
                <c:pt idx="21">
                  <c:v>270</c:v>
                </c:pt>
                <c:pt idx="22">
                  <c:v>270</c:v>
                </c:pt>
                <c:pt idx="23">
                  <c:v>270</c:v>
                </c:pt>
                <c:pt idx="24">
                  <c:v>249.99999</c:v>
                </c:pt>
                <c:pt idx="25">
                  <c:v>249.99999</c:v>
                </c:pt>
                <c:pt idx="26">
                  <c:v>270</c:v>
                </c:pt>
                <c:pt idx="27">
                  <c:v>270</c:v>
                </c:pt>
                <c:pt idx="28">
                  <c:v>270</c:v>
                </c:pt>
                <c:pt idx="29">
                  <c:v>270</c:v>
                </c:pt>
                <c:pt idx="30">
                  <c:v>270</c:v>
                </c:pt>
                <c:pt idx="31">
                  <c:v>270</c:v>
                </c:pt>
                <c:pt idx="32">
                  <c:v>270</c:v>
                </c:pt>
                <c:pt idx="33">
                  <c:v>270</c:v>
                </c:pt>
                <c:pt idx="34">
                  <c:v>270</c:v>
                </c:pt>
                <c:pt idx="35">
                  <c:v>249.99999</c:v>
                </c:pt>
                <c:pt idx="36">
                  <c:v>199.99999</c:v>
                </c:pt>
                <c:pt idx="37">
                  <c:v>174.99999</c:v>
                </c:pt>
                <c:pt idx="38">
                  <c:v>149.99999</c:v>
                </c:pt>
                <c:pt idx="39">
                  <c:v>124.99999</c:v>
                </c:pt>
                <c:pt idx="40">
                  <c:v>109.99999</c:v>
                </c:pt>
                <c:pt idx="41">
                  <c:v>99.999989999999997</c:v>
                </c:pt>
                <c:pt idx="42">
                  <c:v>94.999989999999997</c:v>
                </c:pt>
                <c:pt idx="43">
                  <c:v>89.999989999999997</c:v>
                </c:pt>
                <c:pt idx="44">
                  <c:v>85</c:v>
                </c:pt>
                <c:pt idx="45">
                  <c:v>80</c:v>
                </c:pt>
                <c:pt idx="46">
                  <c:v>75</c:v>
                </c:pt>
                <c:pt idx="4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D-4398-96B1-A36CFFC36793}"/>
            </c:ext>
          </c:extLst>
        </c:ser>
        <c:ser>
          <c:idx val="2"/>
          <c:order val="1"/>
          <c:tx>
            <c:strRef>
              <c:f>'01-電力平準化'!$AL$1</c:f>
              <c:strCache>
                <c:ptCount val="1"/>
                <c:pt idx="0">
                  <c:v>蓄電池充電電力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'01-電力平準化'!$I$11:$I$58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'01-電力平準化'!$AL$11:$AL$58</c:f>
              <c:numCache>
                <c:formatCode>0</c:formatCode>
                <c:ptCount val="48"/>
                <c:pt idx="0">
                  <c:v>26.048478417345887</c:v>
                </c:pt>
                <c:pt idx="1">
                  <c:v>26.048478417345887</c:v>
                </c:pt>
                <c:pt idx="2">
                  <c:v>26.048478417345887</c:v>
                </c:pt>
                <c:pt idx="3">
                  <c:v>26.048478417345887</c:v>
                </c:pt>
                <c:pt idx="4">
                  <c:v>26.048478417345887</c:v>
                </c:pt>
                <c:pt idx="5">
                  <c:v>26.048478417345887</c:v>
                </c:pt>
                <c:pt idx="6">
                  <c:v>26.048478417345887</c:v>
                </c:pt>
                <c:pt idx="7">
                  <c:v>26.048478417345887</c:v>
                </c:pt>
                <c:pt idx="8">
                  <c:v>26.048478417345887</c:v>
                </c:pt>
                <c:pt idx="9">
                  <c:v>26.048478417345887</c:v>
                </c:pt>
                <c:pt idx="10">
                  <c:v>26.048478417345887</c:v>
                </c:pt>
                <c:pt idx="11">
                  <c:v>26.048478417345887</c:v>
                </c:pt>
                <c:pt idx="12">
                  <c:v>26.048478417345887</c:v>
                </c:pt>
                <c:pt idx="13">
                  <c:v>26.048478417345887</c:v>
                </c:pt>
                <c:pt idx="14">
                  <c:v>26.048478417345887</c:v>
                </c:pt>
                <c:pt idx="15">
                  <c:v>26.048478417345887</c:v>
                </c:pt>
                <c:pt idx="44">
                  <c:v>26.048478417345887</c:v>
                </c:pt>
                <c:pt idx="45">
                  <c:v>26.048478417345887</c:v>
                </c:pt>
                <c:pt idx="46">
                  <c:v>26.048478417345887</c:v>
                </c:pt>
                <c:pt idx="47">
                  <c:v>26.048478417345887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D-4398-96B1-A36CFFC36793}"/>
            </c:ext>
          </c:extLst>
        </c:ser>
        <c:ser>
          <c:idx val="0"/>
          <c:order val="2"/>
          <c:tx>
            <c:strRef>
              <c:f>'01-電力平準化'!$AM$1</c:f>
              <c:strCache>
                <c:ptCount val="1"/>
                <c:pt idx="0">
                  <c:v>蓄電池放電電力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'01-電力平準化'!$I$11:$I$58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'01-電力平準化'!$AM$11:$AM$58</c:f>
              <c:numCache>
                <c:formatCode>0</c:formatCode>
                <c:ptCount val="48"/>
                <c:pt idx="16">
                  <c:v>1.0000000000000001E-5</c:v>
                </c:pt>
                <c:pt idx="17">
                  <c:v>1.0000000000000001E-5</c:v>
                </c:pt>
                <c:pt idx="18">
                  <c:v>25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30</c:v>
                </c:pt>
                <c:pt idx="24">
                  <c:v>1.0000000000000001E-5</c:v>
                </c:pt>
                <c:pt idx="25">
                  <c:v>1.0000000000000001E-5</c:v>
                </c:pt>
                <c:pt idx="26">
                  <c:v>30</c:v>
                </c:pt>
                <c:pt idx="27">
                  <c:v>35</c:v>
                </c:pt>
                <c:pt idx="28">
                  <c:v>40</c:v>
                </c:pt>
                <c:pt idx="29">
                  <c:v>45</c:v>
                </c:pt>
                <c:pt idx="30">
                  <c:v>45</c:v>
                </c:pt>
                <c:pt idx="31">
                  <c:v>37</c:v>
                </c:pt>
                <c:pt idx="32">
                  <c:v>30</c:v>
                </c:pt>
                <c:pt idx="33">
                  <c:v>15</c:v>
                </c:pt>
                <c:pt idx="34">
                  <c:v>5</c:v>
                </c:pt>
                <c:pt idx="35">
                  <c:v>1.0000000000000001E-5</c:v>
                </c:pt>
                <c:pt idx="36">
                  <c:v>1.0000000000000001E-5</c:v>
                </c:pt>
                <c:pt idx="37">
                  <c:v>1.0000000000000001E-5</c:v>
                </c:pt>
                <c:pt idx="38">
                  <c:v>1.0000000000000001E-5</c:v>
                </c:pt>
                <c:pt idx="39">
                  <c:v>1.0000000000000001E-5</c:v>
                </c:pt>
                <c:pt idx="40">
                  <c:v>1.0000000000000001E-5</c:v>
                </c:pt>
                <c:pt idx="41">
                  <c:v>1.0000000000000001E-5</c:v>
                </c:pt>
                <c:pt idx="42">
                  <c:v>1.0000000000000001E-5</c:v>
                </c:pt>
                <c:pt idx="43">
                  <c:v>1.0000000000000001E-5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6D-4398-96B1-A36CFFC36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1255168"/>
        <c:axId val="91256704"/>
      </c:barChart>
      <c:catAx>
        <c:axId val="9125516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2567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12567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電力</a:t>
                </a:r>
                <a:r>
                  <a:rPr lang="en-US" altLang="ja-JP"/>
                  <a:t>[kW]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9.4061347060794473E-4"/>
              <c:y val="0.32207912563794089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12551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2666880202815273"/>
          <c:y val="2.0841475171265406E-2"/>
          <c:w val="0.76465792450475534"/>
          <c:h val="6.2873482326930089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8024647397639"/>
          <c:y val="9.9362515139091875E-2"/>
          <c:w val="0.75579678072828249"/>
          <c:h val="0.72913691441749229"/>
        </c:manualLayout>
      </c:layout>
      <c:lineChart>
        <c:grouping val="standard"/>
        <c:varyColors val="0"/>
        <c:ser>
          <c:idx val="0"/>
          <c:order val="0"/>
          <c:tx>
            <c:strRef>
              <c:f>'01-電力平準化'!$AN$1</c:f>
              <c:strCache>
                <c:ptCount val="1"/>
                <c:pt idx="0">
                  <c:v>蓄電池電力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'01-電力平準化'!$I$11:$I$58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'01-電力平準化'!$AN$11:$AN$58</c:f>
              <c:numCache>
                <c:formatCode>0.00</c:formatCode>
                <c:ptCount val="48"/>
                <c:pt idx="0">
                  <c:v>26.048478417345887</c:v>
                </c:pt>
                <c:pt idx="1">
                  <c:v>26.048478417345887</c:v>
                </c:pt>
                <c:pt idx="2">
                  <c:v>26.048478417345887</c:v>
                </c:pt>
                <c:pt idx="3">
                  <c:v>26.048478417345887</c:v>
                </c:pt>
                <c:pt idx="4">
                  <c:v>26.048478417345887</c:v>
                </c:pt>
                <c:pt idx="5">
                  <c:v>26.048478417345887</c:v>
                </c:pt>
                <c:pt idx="6">
                  <c:v>26.048478417345887</c:v>
                </c:pt>
                <c:pt idx="7">
                  <c:v>26.048478417345887</c:v>
                </c:pt>
                <c:pt idx="8">
                  <c:v>26.048478417345887</c:v>
                </c:pt>
                <c:pt idx="9">
                  <c:v>26.048478417345887</c:v>
                </c:pt>
                <c:pt idx="10">
                  <c:v>26.048478417345887</c:v>
                </c:pt>
                <c:pt idx="11">
                  <c:v>26.048478417345887</c:v>
                </c:pt>
                <c:pt idx="12">
                  <c:v>26.048478417345887</c:v>
                </c:pt>
                <c:pt idx="13">
                  <c:v>26.048478417345887</c:v>
                </c:pt>
                <c:pt idx="14">
                  <c:v>26.048478417345887</c:v>
                </c:pt>
                <c:pt idx="15">
                  <c:v>26.048478417345887</c:v>
                </c:pt>
                <c:pt idx="16">
                  <c:v>-1.0000000000000001E-5</c:v>
                </c:pt>
                <c:pt idx="17">
                  <c:v>-1.0000000000000001E-5</c:v>
                </c:pt>
                <c:pt idx="18">
                  <c:v>-25</c:v>
                </c:pt>
                <c:pt idx="19">
                  <c:v>-35</c:v>
                </c:pt>
                <c:pt idx="20">
                  <c:v>-35</c:v>
                </c:pt>
                <c:pt idx="21">
                  <c:v>-35</c:v>
                </c:pt>
                <c:pt idx="22">
                  <c:v>-35</c:v>
                </c:pt>
                <c:pt idx="23">
                  <c:v>-30</c:v>
                </c:pt>
                <c:pt idx="24">
                  <c:v>-1.0000000000000001E-5</c:v>
                </c:pt>
                <c:pt idx="25">
                  <c:v>-1.0000000000000001E-5</c:v>
                </c:pt>
                <c:pt idx="26">
                  <c:v>-30</c:v>
                </c:pt>
                <c:pt idx="27">
                  <c:v>-35</c:v>
                </c:pt>
                <c:pt idx="28">
                  <c:v>-40</c:v>
                </c:pt>
                <c:pt idx="29">
                  <c:v>-45</c:v>
                </c:pt>
                <c:pt idx="30">
                  <c:v>-45</c:v>
                </c:pt>
                <c:pt idx="31">
                  <c:v>-37</c:v>
                </c:pt>
                <c:pt idx="32">
                  <c:v>-30</c:v>
                </c:pt>
                <c:pt idx="33">
                  <c:v>-15</c:v>
                </c:pt>
                <c:pt idx="34">
                  <c:v>-5</c:v>
                </c:pt>
                <c:pt idx="35">
                  <c:v>-1.0000000000000001E-5</c:v>
                </c:pt>
                <c:pt idx="36">
                  <c:v>-1.0000000000000001E-5</c:v>
                </c:pt>
                <c:pt idx="37">
                  <c:v>-1.0000000000000001E-5</c:v>
                </c:pt>
                <c:pt idx="38">
                  <c:v>-1.0000000000000001E-5</c:v>
                </c:pt>
                <c:pt idx="39">
                  <c:v>-1.0000000000000001E-5</c:v>
                </c:pt>
                <c:pt idx="40">
                  <c:v>-1.0000000000000001E-5</c:v>
                </c:pt>
                <c:pt idx="41">
                  <c:v>-1.0000000000000001E-5</c:v>
                </c:pt>
                <c:pt idx="42">
                  <c:v>-1.0000000000000001E-5</c:v>
                </c:pt>
                <c:pt idx="43">
                  <c:v>-1.0000000000000001E-5</c:v>
                </c:pt>
                <c:pt idx="44">
                  <c:v>26.048478417345887</c:v>
                </c:pt>
                <c:pt idx="45">
                  <c:v>26.048478417345887</c:v>
                </c:pt>
                <c:pt idx="46">
                  <c:v>26.048478417345887</c:v>
                </c:pt>
                <c:pt idx="47">
                  <c:v>26.048478417345887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3-4901-873D-9909EFE92D00}"/>
            </c:ext>
          </c:extLst>
        </c:ser>
        <c:ser>
          <c:idx val="2"/>
          <c:order val="1"/>
          <c:tx>
            <c:strRef>
              <c:f>'01-電力平準化'!$AQ$7</c:f>
              <c:strCache>
                <c:ptCount val="1"/>
                <c:pt idx="0">
                  <c:v>損失考慮後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'01-電力平準化'!$I$11:$I$58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'01-電力平準化'!$AQ$11:$AQ$58</c:f>
              <c:numCache>
                <c:formatCode>0.00</c:formatCode>
                <c:ptCount val="48"/>
                <c:pt idx="0">
                  <c:v>28.019474617032476</c:v>
                </c:pt>
                <c:pt idx="1">
                  <c:v>28.019474617032476</c:v>
                </c:pt>
                <c:pt idx="2">
                  <c:v>28.019474617032476</c:v>
                </c:pt>
                <c:pt idx="3">
                  <c:v>28.019474617032476</c:v>
                </c:pt>
                <c:pt idx="4">
                  <c:v>28.019474617032476</c:v>
                </c:pt>
                <c:pt idx="5">
                  <c:v>28.019474617032476</c:v>
                </c:pt>
                <c:pt idx="6">
                  <c:v>28.019474617032476</c:v>
                </c:pt>
                <c:pt idx="7">
                  <c:v>28.019474617032476</c:v>
                </c:pt>
                <c:pt idx="8">
                  <c:v>28.019474617032476</c:v>
                </c:pt>
                <c:pt idx="9">
                  <c:v>28.019474617032476</c:v>
                </c:pt>
                <c:pt idx="10">
                  <c:v>28.019474617032476</c:v>
                </c:pt>
                <c:pt idx="11">
                  <c:v>28.019474617032476</c:v>
                </c:pt>
                <c:pt idx="12">
                  <c:v>28.019474617032476</c:v>
                </c:pt>
                <c:pt idx="13">
                  <c:v>28.019474617032476</c:v>
                </c:pt>
                <c:pt idx="14">
                  <c:v>28.019474617032476</c:v>
                </c:pt>
                <c:pt idx="15">
                  <c:v>28.019474617032476</c:v>
                </c:pt>
                <c:pt idx="16">
                  <c:v>1.085865000620104</c:v>
                </c:pt>
                <c:pt idx="17">
                  <c:v>1.085865000620104</c:v>
                </c:pt>
                <c:pt idx="18">
                  <c:v>-23.092567366249998</c:v>
                </c:pt>
                <c:pt idx="19">
                  <c:v>-32.389246943114003</c:v>
                </c:pt>
                <c:pt idx="20">
                  <c:v>-32.389246943114003</c:v>
                </c:pt>
                <c:pt idx="21">
                  <c:v>-32.389246943114003</c:v>
                </c:pt>
                <c:pt idx="22">
                  <c:v>-32.389246943114003</c:v>
                </c:pt>
                <c:pt idx="23">
                  <c:v>-27.768071349544002</c:v>
                </c:pt>
                <c:pt idx="24">
                  <c:v>1.085865000620104</c:v>
                </c:pt>
                <c:pt idx="25">
                  <c:v>1.085865000620104</c:v>
                </c:pt>
                <c:pt idx="26">
                  <c:v>-27.768071349544002</c:v>
                </c:pt>
                <c:pt idx="27">
                  <c:v>-32.389246943114003</c:v>
                </c:pt>
                <c:pt idx="28">
                  <c:v>-36.955690626344001</c:v>
                </c:pt>
                <c:pt idx="29">
                  <c:v>-41.466997167754002</c:v>
                </c:pt>
                <c:pt idx="30">
                  <c:v>-41.466997167754002</c:v>
                </c:pt>
                <c:pt idx="31">
                  <c:v>-34.222414900286324</c:v>
                </c:pt>
                <c:pt idx="32">
                  <c:v>-27.768071349544002</c:v>
                </c:pt>
                <c:pt idx="33">
                  <c:v>-13.580179758633999</c:v>
                </c:pt>
                <c:pt idx="34">
                  <c:v>-3.8552780679139991</c:v>
                </c:pt>
                <c:pt idx="35">
                  <c:v>1.085865000620104</c:v>
                </c:pt>
                <c:pt idx="36">
                  <c:v>1.085865000620104</c:v>
                </c:pt>
                <c:pt idx="37">
                  <c:v>1.085865000620104</c:v>
                </c:pt>
                <c:pt idx="38">
                  <c:v>1.085865000620104</c:v>
                </c:pt>
                <c:pt idx="39">
                  <c:v>1.085865000620104</c:v>
                </c:pt>
                <c:pt idx="40">
                  <c:v>1.085865000620104</c:v>
                </c:pt>
                <c:pt idx="41">
                  <c:v>1.085865000620104</c:v>
                </c:pt>
                <c:pt idx="42">
                  <c:v>1.085865000620104</c:v>
                </c:pt>
                <c:pt idx="43">
                  <c:v>1.085865000620104</c:v>
                </c:pt>
                <c:pt idx="44">
                  <c:v>28.019474617032476</c:v>
                </c:pt>
                <c:pt idx="45">
                  <c:v>28.019474617032476</c:v>
                </c:pt>
                <c:pt idx="46">
                  <c:v>28.019474617032476</c:v>
                </c:pt>
                <c:pt idx="47">
                  <c:v>28.019474617032476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3-4901-873D-9909EFE92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236224"/>
        <c:axId val="91237760"/>
      </c:lineChart>
      <c:catAx>
        <c:axId val="9123622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91237760"/>
        <c:crosses val="autoZero"/>
        <c:auto val="1"/>
        <c:lblAlgn val="ctr"/>
        <c:lblOffset val="100"/>
        <c:tickLblSkip val="2"/>
        <c:noMultiLvlLbl val="0"/>
      </c:catAx>
      <c:valAx>
        <c:axId val="9123776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/>
                  <a:t>電力</a:t>
                </a:r>
                <a:r>
                  <a:rPr lang="en-US"/>
                  <a:t>[</a:t>
                </a:r>
                <a:r>
                  <a:rPr lang="en-US" altLang="ja-JP"/>
                  <a:t>k</a:t>
                </a:r>
                <a:r>
                  <a:rPr lang="en-US"/>
                  <a:t>W]</a:t>
                </a:r>
                <a:endParaRPr lang="ja-JP"/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123622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5964096739549852"/>
          <c:y val="1.9428457772061179E-2"/>
          <c:w val="0.45387217224813248"/>
          <c:h val="6.4291285342368651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3221144726027"/>
          <c:y val="0.12658951558211429"/>
          <c:w val="0.76211271784042445"/>
          <c:h val="0.6933110859766801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'01-電力平準化'!$AW$1</c:f>
              <c:strCache>
                <c:ptCount val="1"/>
                <c:pt idx="0">
                  <c:v>蓄電池放電電力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'01-電力平準化'!$I$11:$I$58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'01-電力平準化'!$AW$11:$AW$58</c:f>
              <c:numCache>
                <c:formatCode>0.0</c:formatCode>
                <c:ptCount val="48"/>
                <c:pt idx="16">
                  <c:v>-1.0000000000000001E-5</c:v>
                </c:pt>
                <c:pt idx="17">
                  <c:v>-1.0000000000000001E-5</c:v>
                </c:pt>
                <c:pt idx="18">
                  <c:v>-25</c:v>
                </c:pt>
                <c:pt idx="19">
                  <c:v>-35</c:v>
                </c:pt>
                <c:pt idx="20">
                  <c:v>-35</c:v>
                </c:pt>
                <c:pt idx="21">
                  <c:v>-35</c:v>
                </c:pt>
                <c:pt idx="22">
                  <c:v>-35</c:v>
                </c:pt>
                <c:pt idx="23">
                  <c:v>-30</c:v>
                </c:pt>
                <c:pt idx="24">
                  <c:v>-1.0000000000000001E-5</c:v>
                </c:pt>
                <c:pt idx="25">
                  <c:v>-1.0000000000000001E-5</c:v>
                </c:pt>
                <c:pt idx="26">
                  <c:v>-30</c:v>
                </c:pt>
                <c:pt idx="27">
                  <c:v>-35</c:v>
                </c:pt>
                <c:pt idx="28">
                  <c:v>-40</c:v>
                </c:pt>
                <c:pt idx="29">
                  <c:v>-45</c:v>
                </c:pt>
                <c:pt idx="30">
                  <c:v>-45</c:v>
                </c:pt>
                <c:pt idx="31">
                  <c:v>-37</c:v>
                </c:pt>
                <c:pt idx="32">
                  <c:v>-30</c:v>
                </c:pt>
                <c:pt idx="33">
                  <c:v>-15</c:v>
                </c:pt>
                <c:pt idx="34">
                  <c:v>-5</c:v>
                </c:pt>
                <c:pt idx="35">
                  <c:v>-1.0000000000000001E-5</c:v>
                </c:pt>
                <c:pt idx="36">
                  <c:v>-1.0000000000000001E-5</c:v>
                </c:pt>
                <c:pt idx="37">
                  <c:v>-1.0000000000000001E-5</c:v>
                </c:pt>
                <c:pt idx="38">
                  <c:v>-1.0000000000000001E-5</c:v>
                </c:pt>
                <c:pt idx="39">
                  <c:v>-1.0000000000000001E-5</c:v>
                </c:pt>
                <c:pt idx="40">
                  <c:v>-1.0000000000000001E-5</c:v>
                </c:pt>
                <c:pt idx="41">
                  <c:v>-1.0000000000000001E-5</c:v>
                </c:pt>
                <c:pt idx="42">
                  <c:v>-1.0000000000000001E-5</c:v>
                </c:pt>
                <c:pt idx="43">
                  <c:v>-1.0000000000000001E-5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66-41C6-8DDA-BABB961BE7ED}"/>
            </c:ext>
          </c:extLst>
        </c:ser>
        <c:ser>
          <c:idx val="1"/>
          <c:order val="1"/>
          <c:tx>
            <c:strRef>
              <c:f>'01-電力平準化'!$AV$1</c:f>
              <c:strCache>
                <c:ptCount val="1"/>
                <c:pt idx="0">
                  <c:v>蓄電池充電電力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'01-電力平準化'!$I$11:$I$58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'01-電力平準化'!$AV$11:$AV$58</c:f>
              <c:numCache>
                <c:formatCode>0.0</c:formatCode>
                <c:ptCount val="48"/>
                <c:pt idx="0">
                  <c:v>26.048478417345887</c:v>
                </c:pt>
                <c:pt idx="1">
                  <c:v>26.048478417345887</c:v>
                </c:pt>
                <c:pt idx="2">
                  <c:v>26.048478417345887</c:v>
                </c:pt>
                <c:pt idx="3">
                  <c:v>26.048478417345887</c:v>
                </c:pt>
                <c:pt idx="4">
                  <c:v>26.048478417345887</c:v>
                </c:pt>
                <c:pt idx="5">
                  <c:v>26.048478417345887</c:v>
                </c:pt>
                <c:pt idx="6">
                  <c:v>26.048478417345887</c:v>
                </c:pt>
                <c:pt idx="7">
                  <c:v>26.048478417345887</c:v>
                </c:pt>
                <c:pt idx="8">
                  <c:v>26.048478417345887</c:v>
                </c:pt>
                <c:pt idx="9">
                  <c:v>26.048478417345887</c:v>
                </c:pt>
                <c:pt idx="10">
                  <c:v>26.048478417345887</c:v>
                </c:pt>
                <c:pt idx="11">
                  <c:v>26.048478417345887</c:v>
                </c:pt>
                <c:pt idx="12">
                  <c:v>26.048478417345887</c:v>
                </c:pt>
                <c:pt idx="13">
                  <c:v>26.048478417345887</c:v>
                </c:pt>
                <c:pt idx="14">
                  <c:v>26.048478417345887</c:v>
                </c:pt>
                <c:pt idx="15">
                  <c:v>26.048478417345887</c:v>
                </c:pt>
                <c:pt idx="44">
                  <c:v>26.048478417345887</c:v>
                </c:pt>
                <c:pt idx="45">
                  <c:v>26.048478417345887</c:v>
                </c:pt>
                <c:pt idx="46">
                  <c:v>26.048478417345887</c:v>
                </c:pt>
                <c:pt idx="47">
                  <c:v>26.048478417345887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66-41C6-8DDA-BABB961BE7ED}"/>
            </c:ext>
          </c:extLst>
        </c:ser>
        <c:ser>
          <c:idx val="2"/>
          <c:order val="2"/>
          <c:tx>
            <c:strRef>
              <c:f>'01-電力平準化'!$AO$1</c:f>
              <c:strCache>
                <c:ptCount val="1"/>
                <c:pt idx="0">
                  <c:v>PCS損失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'01-電力平準化'!$I$11:$I$58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'01-電力平準化'!$AO$11:$AO$58</c:f>
              <c:numCache>
                <c:formatCode>0.00</c:formatCode>
                <c:ptCount val="48"/>
                <c:pt idx="0">
                  <c:v>1.5401600723400932</c:v>
                </c:pt>
                <c:pt idx="1">
                  <c:v>1.5401600723400932</c:v>
                </c:pt>
                <c:pt idx="2">
                  <c:v>1.5401600723400932</c:v>
                </c:pt>
                <c:pt idx="3">
                  <c:v>1.5401600723400932</c:v>
                </c:pt>
                <c:pt idx="4">
                  <c:v>1.5401600723400932</c:v>
                </c:pt>
                <c:pt idx="5">
                  <c:v>1.5401600723400932</c:v>
                </c:pt>
                <c:pt idx="6">
                  <c:v>1.5401600723400932</c:v>
                </c:pt>
                <c:pt idx="7">
                  <c:v>1.5401600723400932</c:v>
                </c:pt>
                <c:pt idx="8">
                  <c:v>1.5401600723400932</c:v>
                </c:pt>
                <c:pt idx="9">
                  <c:v>1.5401600723400932</c:v>
                </c:pt>
                <c:pt idx="10">
                  <c:v>1.5401600723400932</c:v>
                </c:pt>
                <c:pt idx="11">
                  <c:v>1.5401600723400932</c:v>
                </c:pt>
                <c:pt idx="12">
                  <c:v>1.5401600723400932</c:v>
                </c:pt>
                <c:pt idx="13">
                  <c:v>1.5401600723400932</c:v>
                </c:pt>
                <c:pt idx="14">
                  <c:v>1.5401600723400932</c:v>
                </c:pt>
                <c:pt idx="15">
                  <c:v>1.5401600723400932</c:v>
                </c:pt>
                <c:pt idx="16">
                  <c:v>0.95087500062006036</c:v>
                </c:pt>
                <c:pt idx="17">
                  <c:v>0.95087500062006036</c:v>
                </c:pt>
                <c:pt idx="18">
                  <c:v>1.499932633750003</c:v>
                </c:pt>
                <c:pt idx="19">
                  <c:v>1.9416530568859969</c:v>
                </c:pt>
                <c:pt idx="20">
                  <c:v>1.9416530568859969</c:v>
                </c:pt>
                <c:pt idx="21">
                  <c:v>1.9416530568859969</c:v>
                </c:pt>
                <c:pt idx="22">
                  <c:v>1.9416530568859969</c:v>
                </c:pt>
                <c:pt idx="23">
                  <c:v>1.7045286504559982</c:v>
                </c:pt>
                <c:pt idx="24">
                  <c:v>0.95087500062006036</c:v>
                </c:pt>
                <c:pt idx="25">
                  <c:v>0.95087500062006036</c:v>
                </c:pt>
                <c:pt idx="26">
                  <c:v>1.7045286504559982</c:v>
                </c:pt>
                <c:pt idx="27">
                  <c:v>1.9416530568859969</c:v>
                </c:pt>
                <c:pt idx="28">
                  <c:v>2.2117093736559994</c:v>
                </c:pt>
                <c:pt idx="29">
                  <c:v>2.5151028322460007</c:v>
                </c:pt>
                <c:pt idx="30">
                  <c:v>2.5151028322460007</c:v>
                </c:pt>
                <c:pt idx="31">
                  <c:v>2.0457010997136749</c:v>
                </c:pt>
                <c:pt idx="32">
                  <c:v>1.7045286504559982</c:v>
                </c:pt>
                <c:pt idx="33">
                  <c:v>1.1867202413660003</c:v>
                </c:pt>
                <c:pt idx="34">
                  <c:v>0.99882193208600079</c:v>
                </c:pt>
                <c:pt idx="35">
                  <c:v>0.95087500062006036</c:v>
                </c:pt>
                <c:pt idx="36">
                  <c:v>0.95087500062006036</c:v>
                </c:pt>
                <c:pt idx="37">
                  <c:v>0.95087500062006036</c:v>
                </c:pt>
                <c:pt idx="38">
                  <c:v>0.95087500062006036</c:v>
                </c:pt>
                <c:pt idx="39">
                  <c:v>0.95087500062006036</c:v>
                </c:pt>
                <c:pt idx="40">
                  <c:v>0.95087500062006036</c:v>
                </c:pt>
                <c:pt idx="41">
                  <c:v>0.95087500062006036</c:v>
                </c:pt>
                <c:pt idx="42">
                  <c:v>0.95087500062006036</c:v>
                </c:pt>
                <c:pt idx="43">
                  <c:v>0.95087500062006036</c:v>
                </c:pt>
                <c:pt idx="44">
                  <c:v>1.5401600723400932</c:v>
                </c:pt>
                <c:pt idx="45">
                  <c:v>1.5401600723400932</c:v>
                </c:pt>
                <c:pt idx="46">
                  <c:v>1.5401600723400932</c:v>
                </c:pt>
                <c:pt idx="47">
                  <c:v>1.5401600723400932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66-41C6-8DDA-BABB961BE7ED}"/>
            </c:ext>
          </c:extLst>
        </c:ser>
        <c:ser>
          <c:idx val="0"/>
          <c:order val="3"/>
          <c:tx>
            <c:strRef>
              <c:f>'01-電力平準化'!$AP$1</c:f>
              <c:strCache>
                <c:ptCount val="1"/>
                <c:pt idx="0">
                  <c:v>変圧器損失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'01-電力平準化'!$I$11:$I$58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'01-電力平準化'!$AP$11:$AP$58</c:f>
              <c:numCache>
                <c:formatCode>0.00</c:formatCode>
                <c:ptCount val="48"/>
                <c:pt idx="0">
                  <c:v>0.43083612734649546</c:v>
                </c:pt>
                <c:pt idx="1">
                  <c:v>0.43083612734649546</c:v>
                </c:pt>
                <c:pt idx="2">
                  <c:v>0.43083612734649546</c:v>
                </c:pt>
                <c:pt idx="3">
                  <c:v>0.43083612734649546</c:v>
                </c:pt>
                <c:pt idx="4">
                  <c:v>0.43083612734649546</c:v>
                </c:pt>
                <c:pt idx="5">
                  <c:v>0.43083612734649546</c:v>
                </c:pt>
                <c:pt idx="6">
                  <c:v>0.43083612734649546</c:v>
                </c:pt>
                <c:pt idx="7">
                  <c:v>0.43083612734649546</c:v>
                </c:pt>
                <c:pt idx="8">
                  <c:v>0.43083612734649546</c:v>
                </c:pt>
                <c:pt idx="9">
                  <c:v>0.43083612734649546</c:v>
                </c:pt>
                <c:pt idx="10">
                  <c:v>0.43083612734649546</c:v>
                </c:pt>
                <c:pt idx="11">
                  <c:v>0.43083612734649546</c:v>
                </c:pt>
                <c:pt idx="12">
                  <c:v>0.43083612734649546</c:v>
                </c:pt>
                <c:pt idx="13">
                  <c:v>0.43083612734649546</c:v>
                </c:pt>
                <c:pt idx="14">
                  <c:v>0.43083612734649546</c:v>
                </c:pt>
                <c:pt idx="15">
                  <c:v>0.43083612734649546</c:v>
                </c:pt>
                <c:pt idx="16">
                  <c:v>0.13500000000004359</c:v>
                </c:pt>
                <c:pt idx="17">
                  <c:v>0.13500000000004359</c:v>
                </c:pt>
                <c:pt idx="18">
                  <c:v>0.40749999999999997</c:v>
                </c:pt>
                <c:pt idx="19">
                  <c:v>0.66909999999999992</c:v>
                </c:pt>
                <c:pt idx="20">
                  <c:v>0.66909999999999992</c:v>
                </c:pt>
                <c:pt idx="21">
                  <c:v>0.66909999999999992</c:v>
                </c:pt>
                <c:pt idx="22">
                  <c:v>0.66909999999999992</c:v>
                </c:pt>
                <c:pt idx="23">
                  <c:v>0.52739999999999998</c:v>
                </c:pt>
                <c:pt idx="24">
                  <c:v>0.13500000000004359</c:v>
                </c:pt>
                <c:pt idx="25">
                  <c:v>0.13500000000004359</c:v>
                </c:pt>
                <c:pt idx="26">
                  <c:v>0.52739999999999998</c:v>
                </c:pt>
                <c:pt idx="27">
                  <c:v>0.66909999999999992</c:v>
                </c:pt>
                <c:pt idx="28">
                  <c:v>0.83260000000000012</c:v>
                </c:pt>
                <c:pt idx="29">
                  <c:v>1.0179</c:v>
                </c:pt>
                <c:pt idx="30">
                  <c:v>1.0179</c:v>
                </c:pt>
                <c:pt idx="31">
                  <c:v>0.73188399999999998</c:v>
                </c:pt>
                <c:pt idx="32">
                  <c:v>0.52739999999999998</c:v>
                </c:pt>
                <c:pt idx="33">
                  <c:v>0.2331</c:v>
                </c:pt>
                <c:pt idx="34">
                  <c:v>0.1459</c:v>
                </c:pt>
                <c:pt idx="35">
                  <c:v>0.13500000000004359</c:v>
                </c:pt>
                <c:pt idx="36">
                  <c:v>0.13500000000004359</c:v>
                </c:pt>
                <c:pt idx="37">
                  <c:v>0.13500000000004359</c:v>
                </c:pt>
                <c:pt idx="38">
                  <c:v>0.13500000000004359</c:v>
                </c:pt>
                <c:pt idx="39">
                  <c:v>0.13500000000004359</c:v>
                </c:pt>
                <c:pt idx="40">
                  <c:v>0.13500000000004359</c:v>
                </c:pt>
                <c:pt idx="41">
                  <c:v>0.13500000000004359</c:v>
                </c:pt>
                <c:pt idx="42">
                  <c:v>0.13500000000004359</c:v>
                </c:pt>
                <c:pt idx="43">
                  <c:v>0.13500000000004359</c:v>
                </c:pt>
                <c:pt idx="44">
                  <c:v>0.43083612734649546</c:v>
                </c:pt>
                <c:pt idx="45">
                  <c:v>0.43083612734649546</c:v>
                </c:pt>
                <c:pt idx="46">
                  <c:v>0.43083612734649546</c:v>
                </c:pt>
                <c:pt idx="47">
                  <c:v>0.43083612734649546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66-41C6-8DDA-BABB961BE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1255168"/>
        <c:axId val="91256704"/>
      </c:barChart>
      <c:catAx>
        <c:axId val="9125516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912567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1256704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電力</a:t>
                </a:r>
                <a:r>
                  <a:rPr lang="en-US" altLang="ja-JP"/>
                  <a:t>[kW]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9.4061347060794473E-4"/>
              <c:y val="0.32207912563794089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12551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2666889496317618"/>
          <c:y val="3.0395400875575917E-2"/>
          <c:w val="0.80281799608944404"/>
          <c:h val="5.8096519474774816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1005264841803"/>
          <c:y val="6.2677922471229552E-2"/>
          <c:w val="0.80191083460676815"/>
          <c:h val="0.74443678915135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'02-サバイバル電源'!$J$1</c:f>
              <c:strCache>
                <c:ptCount val="1"/>
                <c:pt idx="0">
                  <c:v>合計負荷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'02-サバイバル電源'!$I$11:$I$58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'02-サバイバル電源'!$J$11:$J$58</c:f>
              <c:numCache>
                <c:formatCode>General</c:formatCode>
                <c:ptCount val="4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6.5</c:v>
                </c:pt>
                <c:pt idx="17">
                  <c:v>6.5</c:v>
                </c:pt>
                <c:pt idx="18">
                  <c:v>6.5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6.5</c:v>
                </c:pt>
                <c:pt idx="26">
                  <c:v>6.5</c:v>
                </c:pt>
                <c:pt idx="27">
                  <c:v>6.5</c:v>
                </c:pt>
                <c:pt idx="28">
                  <c:v>6.5</c:v>
                </c:pt>
                <c:pt idx="29">
                  <c:v>6.5</c:v>
                </c:pt>
                <c:pt idx="30">
                  <c:v>6.5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E-45A3-98B0-B16742A96DB8}"/>
            </c:ext>
          </c:extLst>
        </c:ser>
        <c:ser>
          <c:idx val="2"/>
          <c:order val="1"/>
          <c:tx>
            <c:strRef>
              <c:f>'02-サバイバル電源'!$V$1</c:f>
              <c:strCache>
                <c:ptCount val="1"/>
                <c:pt idx="0">
                  <c:v>蓄電池損失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'02-サバイバル電源'!$I$11:$I$58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'02-サバイバル電源'!$U$11:$U$58</c:f>
              <c:numCache>
                <c:formatCode>0.00</c:formatCode>
                <c:ptCount val="48"/>
                <c:pt idx="0">
                  <c:v>3.6090782024644941E-2</c:v>
                </c:pt>
                <c:pt idx="1">
                  <c:v>3.6090782024644941E-2</c:v>
                </c:pt>
                <c:pt idx="2">
                  <c:v>3.6090782024644941E-2</c:v>
                </c:pt>
                <c:pt idx="3">
                  <c:v>3.6090782024644941E-2</c:v>
                </c:pt>
                <c:pt idx="4">
                  <c:v>3.6090782024644941E-2</c:v>
                </c:pt>
                <c:pt idx="5">
                  <c:v>3.6090782024644941E-2</c:v>
                </c:pt>
                <c:pt idx="6">
                  <c:v>3.6090782024644941E-2</c:v>
                </c:pt>
                <c:pt idx="7">
                  <c:v>3.6090782024644941E-2</c:v>
                </c:pt>
                <c:pt idx="8">
                  <c:v>3.6090782024644941E-2</c:v>
                </c:pt>
                <c:pt idx="9">
                  <c:v>3.6090782024644941E-2</c:v>
                </c:pt>
                <c:pt idx="10">
                  <c:v>3.6090782024644941E-2</c:v>
                </c:pt>
                <c:pt idx="11">
                  <c:v>3.6090782024644941E-2</c:v>
                </c:pt>
                <c:pt idx="12">
                  <c:v>3.6090782024644941E-2</c:v>
                </c:pt>
                <c:pt idx="13">
                  <c:v>3.6090782024644941E-2</c:v>
                </c:pt>
                <c:pt idx="14">
                  <c:v>3.6090782024644941E-2</c:v>
                </c:pt>
                <c:pt idx="15">
                  <c:v>3.6090782024644941E-2</c:v>
                </c:pt>
                <c:pt idx="16">
                  <c:v>7.6745824092354711E-2</c:v>
                </c:pt>
                <c:pt idx="17">
                  <c:v>7.6745824092354711E-2</c:v>
                </c:pt>
                <c:pt idx="18">
                  <c:v>7.6745824092354711E-2</c:v>
                </c:pt>
                <c:pt idx="19">
                  <c:v>7.6745824092354711E-2</c:v>
                </c:pt>
                <c:pt idx="20">
                  <c:v>7.6745824092354711E-2</c:v>
                </c:pt>
                <c:pt idx="21">
                  <c:v>7.6745824092354711E-2</c:v>
                </c:pt>
                <c:pt idx="22">
                  <c:v>7.6745824092354711E-2</c:v>
                </c:pt>
                <c:pt idx="23">
                  <c:v>7.6745824092354711E-2</c:v>
                </c:pt>
                <c:pt idx="24">
                  <c:v>7.6745824092354711E-2</c:v>
                </c:pt>
                <c:pt idx="25">
                  <c:v>7.6745824092354711E-2</c:v>
                </c:pt>
                <c:pt idx="26">
                  <c:v>7.6745824092354711E-2</c:v>
                </c:pt>
                <c:pt idx="27">
                  <c:v>7.6745824092354711E-2</c:v>
                </c:pt>
                <c:pt idx="28">
                  <c:v>7.6745824092354711E-2</c:v>
                </c:pt>
                <c:pt idx="29">
                  <c:v>7.6745824092354711E-2</c:v>
                </c:pt>
                <c:pt idx="30">
                  <c:v>7.6745824092354711E-2</c:v>
                </c:pt>
                <c:pt idx="31">
                  <c:v>7.6745824092354711E-2</c:v>
                </c:pt>
                <c:pt idx="32">
                  <c:v>7.6745824092354711E-2</c:v>
                </c:pt>
                <c:pt idx="33">
                  <c:v>7.6745824092354711E-2</c:v>
                </c:pt>
                <c:pt idx="34">
                  <c:v>3.6090782024644941E-2</c:v>
                </c:pt>
                <c:pt idx="35">
                  <c:v>3.6090782024644941E-2</c:v>
                </c:pt>
                <c:pt idx="36">
                  <c:v>3.6090782024644941E-2</c:v>
                </c:pt>
                <c:pt idx="37">
                  <c:v>3.6090782024644941E-2</c:v>
                </c:pt>
                <c:pt idx="38">
                  <c:v>3.6090782024644941E-2</c:v>
                </c:pt>
                <c:pt idx="39">
                  <c:v>3.6090782024644941E-2</c:v>
                </c:pt>
                <c:pt idx="40">
                  <c:v>3.6090782024644941E-2</c:v>
                </c:pt>
                <c:pt idx="41">
                  <c:v>3.6090782024644941E-2</c:v>
                </c:pt>
                <c:pt idx="42">
                  <c:v>3.6090782024644941E-2</c:v>
                </c:pt>
                <c:pt idx="43">
                  <c:v>3.6090782024644941E-2</c:v>
                </c:pt>
                <c:pt idx="44">
                  <c:v>3.6090782024644941E-2</c:v>
                </c:pt>
                <c:pt idx="45">
                  <c:v>3.6090782024644941E-2</c:v>
                </c:pt>
                <c:pt idx="46">
                  <c:v>3.6090782024644941E-2</c:v>
                </c:pt>
                <c:pt idx="47">
                  <c:v>3.6090782024644941E-2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2E-45A3-98B0-B16742A96DB8}"/>
            </c:ext>
          </c:extLst>
        </c:ser>
        <c:ser>
          <c:idx val="1"/>
          <c:order val="2"/>
          <c:tx>
            <c:strRef>
              <c:f>'02-サバイバル電源'!$T$1</c:f>
              <c:strCache>
                <c:ptCount val="1"/>
                <c:pt idx="0">
                  <c:v>PCS損失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'02-サバイバル電源'!$I$11:$I$58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'02-サバイバル電源'!$S$11:$S$58</c:f>
              <c:numCache>
                <c:formatCode>0.00</c:formatCode>
                <c:ptCount val="48"/>
                <c:pt idx="0">
                  <c:v>0.97105881188277365</c:v>
                </c:pt>
                <c:pt idx="1">
                  <c:v>0.97105881188277365</c:v>
                </c:pt>
                <c:pt idx="2">
                  <c:v>0.97105881188277365</c:v>
                </c:pt>
                <c:pt idx="3">
                  <c:v>0.97105881188277365</c:v>
                </c:pt>
                <c:pt idx="4">
                  <c:v>0.97105881188277365</c:v>
                </c:pt>
                <c:pt idx="5">
                  <c:v>0.97105881188277365</c:v>
                </c:pt>
                <c:pt idx="6">
                  <c:v>0.97105881188277365</c:v>
                </c:pt>
                <c:pt idx="7">
                  <c:v>0.97105881188277365</c:v>
                </c:pt>
                <c:pt idx="8">
                  <c:v>0.97105881188277365</c:v>
                </c:pt>
                <c:pt idx="9">
                  <c:v>0.97105881188277365</c:v>
                </c:pt>
                <c:pt idx="10">
                  <c:v>0.97105881188277365</c:v>
                </c:pt>
                <c:pt idx="11">
                  <c:v>0.97105881188277365</c:v>
                </c:pt>
                <c:pt idx="12">
                  <c:v>0.97105881188277365</c:v>
                </c:pt>
                <c:pt idx="13">
                  <c:v>0.97105881188277365</c:v>
                </c:pt>
                <c:pt idx="14">
                  <c:v>0.97105881188277365</c:v>
                </c:pt>
                <c:pt idx="15">
                  <c:v>0.97105881188277365</c:v>
                </c:pt>
                <c:pt idx="16">
                  <c:v>1.0191713289030542</c:v>
                </c:pt>
                <c:pt idx="17">
                  <c:v>1.0191713289030542</c:v>
                </c:pt>
                <c:pt idx="18">
                  <c:v>1.0191713289030542</c:v>
                </c:pt>
                <c:pt idx="19">
                  <c:v>1.0191713289030542</c:v>
                </c:pt>
                <c:pt idx="20">
                  <c:v>1.0191713289030542</c:v>
                </c:pt>
                <c:pt idx="21">
                  <c:v>1.0191713289030542</c:v>
                </c:pt>
                <c:pt idx="22">
                  <c:v>1.0191713289030542</c:v>
                </c:pt>
                <c:pt idx="23">
                  <c:v>1.0191713289030542</c:v>
                </c:pt>
                <c:pt idx="24">
                  <c:v>1.0191713289030542</c:v>
                </c:pt>
                <c:pt idx="25">
                  <c:v>1.0191713289030542</c:v>
                </c:pt>
                <c:pt idx="26">
                  <c:v>1.0191713289030542</c:v>
                </c:pt>
                <c:pt idx="27">
                  <c:v>1.0191713289030542</c:v>
                </c:pt>
                <c:pt idx="28">
                  <c:v>1.0191713289030542</c:v>
                </c:pt>
                <c:pt idx="29">
                  <c:v>1.0191713289030542</c:v>
                </c:pt>
                <c:pt idx="30">
                  <c:v>1.0191713289030542</c:v>
                </c:pt>
                <c:pt idx="31">
                  <c:v>1.0191713289030542</c:v>
                </c:pt>
                <c:pt idx="32">
                  <c:v>1.0191713289030542</c:v>
                </c:pt>
                <c:pt idx="33">
                  <c:v>1.0191713289030542</c:v>
                </c:pt>
                <c:pt idx="34">
                  <c:v>0.97105881188277365</c:v>
                </c:pt>
                <c:pt idx="35">
                  <c:v>0.97105881188277365</c:v>
                </c:pt>
                <c:pt idx="36">
                  <c:v>0.97105881188277365</c:v>
                </c:pt>
                <c:pt idx="37">
                  <c:v>0.97105881188277365</c:v>
                </c:pt>
                <c:pt idx="38">
                  <c:v>0.97105881188277365</c:v>
                </c:pt>
                <c:pt idx="39">
                  <c:v>0.97105881188277365</c:v>
                </c:pt>
                <c:pt idx="40">
                  <c:v>0.97105881188277365</c:v>
                </c:pt>
                <c:pt idx="41">
                  <c:v>0.97105881188277365</c:v>
                </c:pt>
                <c:pt idx="42">
                  <c:v>0.97105881188277365</c:v>
                </c:pt>
                <c:pt idx="43">
                  <c:v>0.97105881188277365</c:v>
                </c:pt>
                <c:pt idx="44">
                  <c:v>0.97105881188277365</c:v>
                </c:pt>
                <c:pt idx="45">
                  <c:v>0.97105881188277365</c:v>
                </c:pt>
                <c:pt idx="46">
                  <c:v>0.97105881188277365</c:v>
                </c:pt>
                <c:pt idx="47">
                  <c:v>0.97105881188277365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2E-45A3-98B0-B16742A96DB8}"/>
            </c:ext>
          </c:extLst>
        </c:ser>
        <c:ser>
          <c:idx val="3"/>
          <c:order val="3"/>
          <c:tx>
            <c:strRef>
              <c:f>'02-サバイバル電源'!$O$1</c:f>
              <c:strCache>
                <c:ptCount val="1"/>
                <c:pt idx="0">
                  <c:v>変圧器損失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'02-サバイバル電源'!$I$11:$I$58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'02-サバイバル電源'!$N$11:$N$58</c:f>
              <c:numCache>
                <c:formatCode>0.00</c:formatCode>
                <c:ptCount val="48"/>
                <c:pt idx="0">
                  <c:v>0.13801939058171747</c:v>
                </c:pt>
                <c:pt idx="1">
                  <c:v>0.13801939058171747</c:v>
                </c:pt>
                <c:pt idx="2">
                  <c:v>0.13801939058171747</c:v>
                </c:pt>
                <c:pt idx="3">
                  <c:v>0.13801939058171747</c:v>
                </c:pt>
                <c:pt idx="4">
                  <c:v>0.13801939058171747</c:v>
                </c:pt>
                <c:pt idx="5">
                  <c:v>0.13801939058171747</c:v>
                </c:pt>
                <c:pt idx="6">
                  <c:v>0.13801939058171747</c:v>
                </c:pt>
                <c:pt idx="7">
                  <c:v>0.13801939058171747</c:v>
                </c:pt>
                <c:pt idx="8">
                  <c:v>0.13801939058171747</c:v>
                </c:pt>
                <c:pt idx="9">
                  <c:v>0.13801939058171747</c:v>
                </c:pt>
                <c:pt idx="10">
                  <c:v>0.13801939058171747</c:v>
                </c:pt>
                <c:pt idx="11">
                  <c:v>0.13801939058171747</c:v>
                </c:pt>
                <c:pt idx="12">
                  <c:v>0.13801939058171747</c:v>
                </c:pt>
                <c:pt idx="13">
                  <c:v>0.13801939058171747</c:v>
                </c:pt>
                <c:pt idx="14">
                  <c:v>0.13801939058171747</c:v>
                </c:pt>
                <c:pt idx="15">
                  <c:v>0.13801939058171747</c:v>
                </c:pt>
                <c:pt idx="16">
                  <c:v>0.15541108033240997</c:v>
                </c:pt>
                <c:pt idx="17">
                  <c:v>0.15541108033240997</c:v>
                </c:pt>
                <c:pt idx="18">
                  <c:v>0.15541108033240997</c:v>
                </c:pt>
                <c:pt idx="19">
                  <c:v>0.15541108033240997</c:v>
                </c:pt>
                <c:pt idx="20">
                  <c:v>0.15541108033240997</c:v>
                </c:pt>
                <c:pt idx="21">
                  <c:v>0.15541108033240997</c:v>
                </c:pt>
                <c:pt idx="22">
                  <c:v>0.15541108033240997</c:v>
                </c:pt>
                <c:pt idx="23">
                  <c:v>0.15541108033240997</c:v>
                </c:pt>
                <c:pt idx="24">
                  <c:v>0.15541108033240997</c:v>
                </c:pt>
                <c:pt idx="25">
                  <c:v>0.15541108033240997</c:v>
                </c:pt>
                <c:pt idx="26">
                  <c:v>0.15541108033240997</c:v>
                </c:pt>
                <c:pt idx="27">
                  <c:v>0.15541108033240997</c:v>
                </c:pt>
                <c:pt idx="28">
                  <c:v>0.15541108033240997</c:v>
                </c:pt>
                <c:pt idx="29">
                  <c:v>0.15541108033240997</c:v>
                </c:pt>
                <c:pt idx="30">
                  <c:v>0.15541108033240997</c:v>
                </c:pt>
                <c:pt idx="31">
                  <c:v>0.15541108033240997</c:v>
                </c:pt>
                <c:pt idx="32">
                  <c:v>0.15541108033240997</c:v>
                </c:pt>
                <c:pt idx="33">
                  <c:v>0.15541108033240997</c:v>
                </c:pt>
                <c:pt idx="34">
                  <c:v>0.13801939058171747</c:v>
                </c:pt>
                <c:pt idx="35">
                  <c:v>0.13801939058171747</c:v>
                </c:pt>
                <c:pt idx="36">
                  <c:v>0.13801939058171747</c:v>
                </c:pt>
                <c:pt idx="37">
                  <c:v>0.13801939058171747</c:v>
                </c:pt>
                <c:pt idx="38">
                  <c:v>0.13801939058171747</c:v>
                </c:pt>
                <c:pt idx="39">
                  <c:v>0.13801939058171747</c:v>
                </c:pt>
                <c:pt idx="40">
                  <c:v>0.13801939058171747</c:v>
                </c:pt>
                <c:pt idx="41">
                  <c:v>0.13801939058171747</c:v>
                </c:pt>
                <c:pt idx="42">
                  <c:v>0.13801939058171747</c:v>
                </c:pt>
                <c:pt idx="43">
                  <c:v>0.13801939058171747</c:v>
                </c:pt>
                <c:pt idx="44">
                  <c:v>0.13801939058171747</c:v>
                </c:pt>
                <c:pt idx="45">
                  <c:v>0.13801939058171747</c:v>
                </c:pt>
                <c:pt idx="46">
                  <c:v>0.13801939058171747</c:v>
                </c:pt>
                <c:pt idx="47">
                  <c:v>0.13801939058171747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2E-45A3-98B0-B16742A96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1236224"/>
        <c:axId val="91237760"/>
      </c:barChart>
      <c:catAx>
        <c:axId val="9123622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2377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1237760"/>
        <c:scaling>
          <c:orientation val="minMax"/>
          <c:max val="10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/>
                  <a:t>電力</a:t>
                </a:r>
                <a:r>
                  <a:rPr lang="en-US"/>
                  <a:t>[</a:t>
                </a:r>
                <a:r>
                  <a:rPr lang="en-US" altLang="ja-JP"/>
                  <a:t>k</a:t>
                </a:r>
                <a:r>
                  <a:rPr lang="en-US"/>
                  <a:t>W]</a:t>
                </a:r>
                <a:endParaRPr lang="ja-JP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123622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3169307821096485"/>
          <c:y val="8.3748692252629264E-2"/>
          <c:w val="0.16988866226816632"/>
          <c:h val="0.2442890442890443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96034312259791"/>
          <c:y val="5.7870370370370371E-2"/>
          <c:w val="0.81832338697217499"/>
          <c:h val="0.74443678915135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'02-サバイバル電源'!$J$1</c:f>
              <c:strCache>
                <c:ptCount val="1"/>
                <c:pt idx="0">
                  <c:v>合計負荷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'02-サバイバル電源'!$I$11:$I$58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'02-サバイバル電源'!$J$11:$J$58</c:f>
              <c:numCache>
                <c:formatCode>General</c:formatCode>
                <c:ptCount val="4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6.5</c:v>
                </c:pt>
                <c:pt idx="17">
                  <c:v>6.5</c:v>
                </c:pt>
                <c:pt idx="18">
                  <c:v>6.5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6.5</c:v>
                </c:pt>
                <c:pt idx="26">
                  <c:v>6.5</c:v>
                </c:pt>
                <c:pt idx="27">
                  <c:v>6.5</c:v>
                </c:pt>
                <c:pt idx="28">
                  <c:v>6.5</c:v>
                </c:pt>
                <c:pt idx="29">
                  <c:v>6.5</c:v>
                </c:pt>
                <c:pt idx="30">
                  <c:v>6.5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2-4BB8-83C3-B18F366C1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1255168"/>
        <c:axId val="91256704"/>
      </c:barChart>
      <c:catAx>
        <c:axId val="9125516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2567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1256704"/>
        <c:scaling>
          <c:orientation val="minMax"/>
          <c:max val="10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電力</a:t>
                </a:r>
                <a:r>
                  <a:rPr lang="en-US" altLang="ja-JP"/>
                  <a:t>[kW]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1.9667637034328188E-2"/>
              <c:y val="0.312644134838823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12551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9753160642813883"/>
          <c:y val="8.2060115081768636E-2"/>
          <c:w val="0.24068174337766224"/>
          <c:h val="0.1096797615071901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23600174978129"/>
          <c:y val="5.3645669291338585E-2"/>
          <c:w val="0.77804177602799651"/>
          <c:h val="0.73665591935707475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'03-変圧器効率'!$C$25:$C$45</c:f>
              <c:numCache>
                <c:formatCode>General</c:formatCode>
                <c:ptCount val="21"/>
                <c:pt idx="0">
                  <c:v>1.5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'03-変圧器効率'!$D$25:$D$45</c:f>
              <c:numCache>
                <c:formatCode>0.0</c:formatCode>
                <c:ptCount val="21"/>
                <c:pt idx="0">
                  <c:v>84.722284587237269</c:v>
                </c:pt>
                <c:pt idx="1">
                  <c:v>94.778644475826695</c:v>
                </c:pt>
                <c:pt idx="2">
                  <c:v>97.164733088478201</c:v>
                </c:pt>
                <c:pt idx="3">
                  <c:v>97.917299049223018</c:v>
                </c:pt>
                <c:pt idx="4">
                  <c:v>98.245338258699633</c:v>
                </c:pt>
                <c:pt idx="5">
                  <c:v>98.400984009840101</c:v>
                </c:pt>
                <c:pt idx="6">
                  <c:v>98.469779624633205</c:v>
                </c:pt>
                <c:pt idx="7">
                  <c:v>98.488760321973828</c:v>
                </c:pt>
                <c:pt idx="8">
                  <c:v>98.476567500763196</c:v>
                </c:pt>
                <c:pt idx="9">
                  <c:v>98.443606579970663</c:v>
                </c:pt>
                <c:pt idx="10">
                  <c:v>98.396142871199459</c:v>
                </c:pt>
                <c:pt idx="11">
                  <c:v>98.338174253456799</c:v>
                </c:pt>
                <c:pt idx="12">
                  <c:v>98.272371705418735</c:v>
                </c:pt>
                <c:pt idx="13">
                  <c:v>98.200587541669151</c:v>
                </c:pt>
                <c:pt idx="14">
                  <c:v>98.124146670367352</c:v>
                </c:pt>
                <c:pt idx="15">
                  <c:v>98.044021765772825</c:v>
                </c:pt>
                <c:pt idx="16">
                  <c:v>97.960942972037046</c:v>
                </c:pt>
                <c:pt idx="17">
                  <c:v>97.875469010611425</c:v>
                </c:pt>
                <c:pt idx="18">
                  <c:v>97.788034656079489</c:v>
                </c:pt>
                <c:pt idx="19">
                  <c:v>97.698983262107348</c:v>
                </c:pt>
                <c:pt idx="20">
                  <c:v>97.608589555880926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CD-43F5-8E49-FE9D6CDC5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13184"/>
        <c:axId val="94415872"/>
      </c:scatterChart>
      <c:valAx>
        <c:axId val="94413184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負荷率</a:t>
                </a:r>
                <a:r>
                  <a:rPr lang="en-US"/>
                  <a:t>[</a:t>
                </a:r>
                <a:r>
                  <a:rPr lang="ja-JP"/>
                  <a:t>％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4415872"/>
        <c:crosses val="autoZero"/>
        <c:crossBetween val="midCat"/>
      </c:valAx>
      <c:valAx>
        <c:axId val="94415872"/>
        <c:scaling>
          <c:orientation val="minMax"/>
          <c:max val="100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/>
                  <a:t>効率</a:t>
                </a:r>
                <a:r>
                  <a:rPr lang="en-US"/>
                  <a:t>[</a:t>
                </a:r>
                <a:r>
                  <a:rPr lang="ja-JP"/>
                  <a:t>％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441318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23600174978129"/>
          <c:y val="5.3645669291338585E-2"/>
          <c:w val="0.77804177602799651"/>
          <c:h val="0.73665591935707475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'04-PCS効率'!$C$26:$C$46</c:f>
              <c:numCache>
                <c:formatCode>General</c:formatCode>
                <c:ptCount val="21"/>
                <c:pt idx="0">
                  <c:v>1.5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'04-PCS効率'!$D$26:$D$46</c:f>
              <c:numCache>
                <c:formatCode>0.0</c:formatCode>
                <c:ptCount val="21"/>
                <c:pt idx="0">
                  <c:v>43.984722639669819</c:v>
                </c:pt>
                <c:pt idx="1">
                  <c:v>72.051300525974511</c:v>
                </c:pt>
                <c:pt idx="2">
                  <c:v>83.375020843755209</c:v>
                </c:pt>
                <c:pt idx="3">
                  <c:v>87.906935857239148</c:v>
                </c:pt>
                <c:pt idx="4">
                  <c:v>90.301607368611158</c:v>
                </c:pt>
                <c:pt idx="5">
                  <c:v>91.751536838242032</c:v>
                </c:pt>
                <c:pt idx="6">
                  <c:v>92.701316358692296</c:v>
                </c:pt>
                <c:pt idx="7">
                  <c:v>93.354493685235326</c:v>
                </c:pt>
                <c:pt idx="8">
                  <c:v>93.817431278731576</c:v>
                </c:pt>
                <c:pt idx="9">
                  <c:v>94.15112301367283</c:v>
                </c:pt>
                <c:pt idx="10">
                  <c:v>94.393052671323403</c:v>
                </c:pt>
                <c:pt idx="11">
                  <c:v>94.567525511739262</c:v>
                </c:pt>
                <c:pt idx="12">
                  <c:v>94.69099173032005</c:v>
                </c:pt>
                <c:pt idx="13">
                  <c:v>94.774982320820612</c:v>
                </c:pt>
                <c:pt idx="14">
                  <c:v>94.827819772955095</c:v>
                </c:pt>
                <c:pt idx="15">
                  <c:v>94.855661302052056</c:v>
                </c:pt>
                <c:pt idx="16">
                  <c:v>94.863159891856</c:v>
                </c:pt>
                <c:pt idx="17">
                  <c:v>94.853897100260568</c:v>
                </c:pt>
                <c:pt idx="18">
                  <c:v>94.830674562198396</c:v>
                </c:pt>
                <c:pt idx="19">
                  <c:v>94.795715233671444</c:v>
                </c:pt>
                <c:pt idx="20">
                  <c:v>94.750805381845765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AD-46CC-A2A4-A41D1DE6F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13184"/>
        <c:axId val="94415872"/>
      </c:scatterChart>
      <c:valAx>
        <c:axId val="94413184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負荷率</a:t>
                </a:r>
                <a:r>
                  <a:rPr lang="en-US"/>
                  <a:t>[</a:t>
                </a:r>
                <a:r>
                  <a:rPr lang="ja-JP"/>
                  <a:t>％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4415872"/>
        <c:crosses val="autoZero"/>
        <c:crossBetween val="midCat"/>
      </c:valAx>
      <c:valAx>
        <c:axId val="9441587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/>
                  <a:t>効率</a:t>
                </a:r>
                <a:r>
                  <a:rPr lang="en-US"/>
                  <a:t>[</a:t>
                </a:r>
                <a:r>
                  <a:rPr lang="ja-JP"/>
                  <a:t>％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441318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23600174978129"/>
          <c:y val="5.3645669291338585E-2"/>
          <c:w val="0.77804177602799651"/>
          <c:h val="0.73665591935707475"/>
        </c:manualLayout>
      </c:layout>
      <c:scatterChart>
        <c:scatterStyle val="lineMarker"/>
        <c:varyColors val="0"/>
        <c:ser>
          <c:idx val="1"/>
          <c:order val="0"/>
          <c:tx>
            <c:strRef>
              <c:f>'04-PCS効率'!$O$4</c:f>
              <c:strCache>
                <c:ptCount val="1"/>
                <c:pt idx="0">
                  <c:v>A=0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'04-PCS効率'!$N$11:$N$38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</c:numCache>
            </c:numRef>
          </c:xVal>
          <c:yVal>
            <c:numRef>
              <c:f>'04-PCS効率'!$O$11:$O$38</c:f>
              <c:numCache>
                <c:formatCode>0.0</c:formatCode>
                <c:ptCount val="28"/>
                <c:pt idx="0">
                  <c:v>34.406826314340769</c:v>
                </c:pt>
                <c:pt idx="1">
                  <c:v>51.114291555919046</c:v>
                </c:pt>
                <c:pt idx="2">
                  <c:v>60.985526101805164</c:v>
                </c:pt>
                <c:pt idx="3">
                  <c:v>67.503712704198733</c:v>
                </c:pt>
                <c:pt idx="4">
                  <c:v>72.129255626081928</c:v>
                </c:pt>
                <c:pt idx="5">
                  <c:v>75.581981255668651</c:v>
                </c:pt>
                <c:pt idx="6">
                  <c:v>78.257758697790891</c:v>
                </c:pt>
                <c:pt idx="7">
                  <c:v>80.392314494734308</c:v>
                </c:pt>
                <c:pt idx="8">
                  <c:v>82.134774038110535</c:v>
                </c:pt>
                <c:pt idx="9">
                  <c:v>83.584085590103641</c:v>
                </c:pt>
                <c:pt idx="10">
                  <c:v>88.256060249470465</c:v>
                </c:pt>
                <c:pt idx="11">
                  <c:v>90.793535500272384</c:v>
                </c:pt>
                <c:pt idx="12">
                  <c:v>92.387287509238718</c:v>
                </c:pt>
                <c:pt idx="13">
                  <c:v>93.481241430886215</c:v>
                </c:pt>
                <c:pt idx="14">
                  <c:v>94.27863376791295</c:v>
                </c:pt>
                <c:pt idx="15">
                  <c:v>94.885662776354479</c:v>
                </c:pt>
                <c:pt idx="16">
                  <c:v>95.363227939306611</c:v>
                </c:pt>
                <c:pt idx="17">
                  <c:v>95.748755266181547</c:v>
                </c:pt>
                <c:pt idx="18">
                  <c:v>96.06651296024593</c:v>
                </c:pt>
                <c:pt idx="19">
                  <c:v>96.332926594309939</c:v>
                </c:pt>
                <c:pt idx="20">
                  <c:v>96.559510369005892</c:v>
                </c:pt>
                <c:pt idx="21">
                  <c:v>96.754575109194448</c:v>
                </c:pt>
                <c:pt idx="22">
                  <c:v>96.92426983716723</c:v>
                </c:pt>
                <c:pt idx="23">
                  <c:v>97.073241760908601</c:v>
                </c:pt>
                <c:pt idx="24">
                  <c:v>97.205068386624589</c:v>
                </c:pt>
                <c:pt idx="25">
                  <c:v>97.322548553138105</c:v>
                </c:pt>
                <c:pt idx="26">
                  <c:v>97.427903351519873</c:v>
                </c:pt>
                <c:pt idx="27">
                  <c:v>97.522917885703151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86-44FA-A141-A960CF1BED2E}"/>
            </c:ext>
          </c:extLst>
        </c:ser>
        <c:ser>
          <c:idx val="0"/>
          <c:order val="1"/>
          <c:tx>
            <c:strRef>
              <c:f>'04-PCS効率'!$P$4</c:f>
              <c:strCache>
                <c:ptCount val="1"/>
                <c:pt idx="0">
                  <c:v>A=0.03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'04-PCS効率'!$N$11:$N$38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</c:numCache>
            </c:numRef>
          </c:xVal>
          <c:yVal>
            <c:numRef>
              <c:f>'04-PCS効率'!$P$11:$P$38</c:f>
              <c:numCache>
                <c:formatCode>0.0</c:formatCode>
                <c:ptCount val="28"/>
                <c:pt idx="0">
                  <c:v>34.403275191798258</c:v>
                </c:pt>
                <c:pt idx="1">
                  <c:v>51.098620337250885</c:v>
                </c:pt>
                <c:pt idx="2">
                  <c:v>60.9520713545582</c:v>
                </c:pt>
                <c:pt idx="3">
                  <c:v>67.449075947659523</c:v>
                </c:pt>
                <c:pt idx="4">
                  <c:v>72.051300525974511</c:v>
                </c:pt>
                <c:pt idx="5">
                  <c:v>75.479293513812721</c:v>
                </c:pt>
                <c:pt idx="6">
                  <c:v>78.129359897315695</c:v>
                </c:pt>
                <c:pt idx="7">
                  <c:v>80.237503008906359</c:v>
                </c:pt>
                <c:pt idx="8">
                  <c:v>81.953031806882237</c:v>
                </c:pt>
                <c:pt idx="9">
                  <c:v>83.375020843755209</c:v>
                </c:pt>
                <c:pt idx="10">
                  <c:v>87.906935857239148</c:v>
                </c:pt>
                <c:pt idx="11">
                  <c:v>90.301607368611158</c:v>
                </c:pt>
                <c:pt idx="12">
                  <c:v>91.751536838242032</c:v>
                </c:pt>
                <c:pt idx="13">
                  <c:v>92.701316358692296</c:v>
                </c:pt>
                <c:pt idx="14">
                  <c:v>93.354493685235326</c:v>
                </c:pt>
                <c:pt idx="15">
                  <c:v>93.817431278731576</c:v>
                </c:pt>
                <c:pt idx="16">
                  <c:v>94.15112301367283</c:v>
                </c:pt>
                <c:pt idx="17">
                  <c:v>94.393052671323403</c:v>
                </c:pt>
                <c:pt idx="18">
                  <c:v>94.567525511739262</c:v>
                </c:pt>
                <c:pt idx="19">
                  <c:v>94.69099173032005</c:v>
                </c:pt>
                <c:pt idx="20">
                  <c:v>94.774982320820612</c:v>
                </c:pt>
                <c:pt idx="21">
                  <c:v>94.827819772955095</c:v>
                </c:pt>
                <c:pt idx="22">
                  <c:v>94.855661302052056</c:v>
                </c:pt>
                <c:pt idx="23">
                  <c:v>94.863159891856</c:v>
                </c:pt>
                <c:pt idx="24">
                  <c:v>94.853897100260568</c:v>
                </c:pt>
                <c:pt idx="25">
                  <c:v>94.830674562198396</c:v>
                </c:pt>
                <c:pt idx="26">
                  <c:v>94.795715233671444</c:v>
                </c:pt>
                <c:pt idx="27">
                  <c:v>94.750805381845765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86-44FA-A141-A960CF1BED2E}"/>
            </c:ext>
          </c:extLst>
        </c:ser>
        <c:ser>
          <c:idx val="2"/>
          <c:order val="2"/>
          <c:tx>
            <c:strRef>
              <c:f>'04-PCS効率'!$Q$4</c:f>
              <c:strCache>
                <c:ptCount val="1"/>
                <c:pt idx="0">
                  <c:v>A=0.06</c:v>
                </c:pt>
              </c:strCache>
            </c:strRef>
          </c:tx>
          <c:spPr>
            <a:ln w="1905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'04-PCS効率'!$N$11:$N$38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</c:numCache>
            </c:numRef>
          </c:xVal>
          <c:yVal>
            <c:numRef>
              <c:f>'04-PCS効率'!$Q$11:$Q$38</c:f>
              <c:numCache>
                <c:formatCode>0.0</c:formatCode>
                <c:ptCount val="28"/>
                <c:pt idx="0">
                  <c:v>34.39972480220159</c:v>
                </c:pt>
                <c:pt idx="1">
                  <c:v>51.082958724969352</c:v>
                </c:pt>
                <c:pt idx="2">
                  <c:v>60.918653291637902</c:v>
                </c:pt>
                <c:pt idx="3">
                  <c:v>67.394527564361766</c:v>
                </c:pt>
                <c:pt idx="4">
                  <c:v>71.973513746941123</c:v>
                </c:pt>
                <c:pt idx="5">
                  <c:v>75.376884422110564</c:v>
                </c:pt>
                <c:pt idx="6">
                  <c:v>78.00138173876222</c:v>
                </c:pt>
                <c:pt idx="7">
                  <c:v>80.083286618082809</c:v>
                </c:pt>
                <c:pt idx="8">
                  <c:v>81.772092093547272</c:v>
                </c:pt>
                <c:pt idx="9">
                  <c:v>83.166999334663998</c:v>
                </c:pt>
                <c:pt idx="10">
                  <c:v>87.56056272254979</c:v>
                </c:pt>
                <c:pt idx="11">
                  <c:v>89.814981138853952</c:v>
                </c:pt>
                <c:pt idx="12">
                  <c:v>91.124476034262813</c:v>
                </c:pt>
                <c:pt idx="13">
                  <c:v>91.934297621966167</c:v>
                </c:pt>
                <c:pt idx="14">
                  <c:v>92.448294989302411</c:v>
                </c:pt>
                <c:pt idx="15">
                  <c:v>92.772984506911584</c:v>
                </c:pt>
                <c:pt idx="16">
                  <c:v>92.969444042724632</c:v>
                </c:pt>
                <c:pt idx="17">
                  <c:v>93.075204765450479</c:v>
                </c:pt>
                <c:pt idx="18">
                  <c:v>93.114598676079709</c:v>
                </c:pt>
                <c:pt idx="19">
                  <c:v>93.104090373037067</c:v>
                </c:pt>
                <c:pt idx="20">
                  <c:v>93.055217534466223</c:v>
                </c:pt>
                <c:pt idx="21">
                  <c:v>92.976304324726385</c:v>
                </c:pt>
                <c:pt idx="22">
                  <c:v>92.873506284440609</c:v>
                </c:pt>
                <c:pt idx="23">
                  <c:v>92.751472429624812</c:v>
                </c:pt>
                <c:pt idx="24">
                  <c:v>92.613778751130425</c:v>
                </c:pt>
                <c:pt idx="25">
                  <c:v>92.463220185748341</c:v>
                </c:pt>
                <c:pt idx="26">
                  <c:v>92.302012183865614</c:v>
                </c:pt>
                <c:pt idx="27">
                  <c:v>92.131932927952832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B86-44FA-A141-A960CF1BE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13184"/>
        <c:axId val="94415872"/>
      </c:scatterChart>
      <c:valAx>
        <c:axId val="94413184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負荷率</a:t>
                </a:r>
                <a:r>
                  <a:rPr lang="en-US"/>
                  <a:t>[</a:t>
                </a:r>
                <a:r>
                  <a:rPr lang="ja-JP"/>
                  <a:t>％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4415872"/>
        <c:crosses val="autoZero"/>
        <c:crossBetween val="midCat"/>
      </c:valAx>
      <c:valAx>
        <c:axId val="9441587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/>
                  <a:t>効率</a:t>
                </a:r>
                <a:r>
                  <a:rPr lang="en-US"/>
                  <a:t>[</a:t>
                </a:r>
                <a:r>
                  <a:rPr lang="ja-JP"/>
                  <a:t>％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441318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7034776437189481"/>
          <c:y val="0.22776221342497935"/>
          <c:w val="0.23312987934705465"/>
          <c:h val="0.23508287292817678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31749</xdr:colOff>
      <xdr:row>43</xdr:row>
      <xdr:rowOff>104775</xdr:rowOff>
    </xdr:from>
    <xdr:to>
      <xdr:col>34</xdr:col>
      <xdr:colOff>450637</xdr:colOff>
      <xdr:row>56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33571F-42B9-47C8-805E-307D2159F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40246</xdr:colOff>
      <xdr:row>13</xdr:row>
      <xdr:rowOff>104775</xdr:rowOff>
    </xdr:from>
    <xdr:to>
      <xdr:col>34</xdr:col>
      <xdr:colOff>417286</xdr:colOff>
      <xdr:row>26</xdr:row>
      <xdr:rowOff>80493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451A287-7D5E-48E2-AAB6-235882619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26829</xdr:colOff>
      <xdr:row>28</xdr:row>
      <xdr:rowOff>40248</xdr:rowOff>
    </xdr:from>
    <xdr:to>
      <xdr:col>34</xdr:col>
      <xdr:colOff>451400</xdr:colOff>
      <xdr:row>42</xdr:row>
      <xdr:rowOff>26831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88CC2087-0574-43ED-ADBC-322DD98F8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128587</xdr:colOff>
      <xdr:row>7</xdr:row>
      <xdr:rowOff>14287</xdr:rowOff>
    </xdr:from>
    <xdr:to>
      <xdr:col>57</xdr:col>
      <xdr:colOff>150254</xdr:colOff>
      <xdr:row>20</xdr:row>
      <xdr:rowOff>101601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DE4D2A0-FACB-4031-BD31-8EE1FD99F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133349</xdr:colOff>
      <xdr:row>25</xdr:row>
      <xdr:rowOff>104775</xdr:rowOff>
    </xdr:from>
    <xdr:to>
      <xdr:col>30</xdr:col>
      <xdr:colOff>523875</xdr:colOff>
      <xdr:row>38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621BC2-6B62-496B-93C0-4FE8E5FA5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133349</xdr:colOff>
      <xdr:row>10</xdr:row>
      <xdr:rowOff>104775</xdr:rowOff>
    </xdr:from>
    <xdr:to>
      <xdr:col>30</xdr:col>
      <xdr:colOff>523875</xdr:colOff>
      <xdr:row>23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F2EA14B-C9CA-41CD-99A9-66E1A70B7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663241</xdr:colOff>
      <xdr:row>21</xdr:row>
      <xdr:rowOff>45357</xdr:rowOff>
    </xdr:from>
    <xdr:to>
      <xdr:col>10</xdr:col>
      <xdr:colOff>467895</xdr:colOff>
      <xdr:row>33</xdr:row>
      <xdr:rowOff>137362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780F23-5DEC-4794-BD88-22A4ABA34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2060</xdr:colOff>
      <xdr:row>22</xdr:row>
      <xdr:rowOff>67338</xdr:rowOff>
    </xdr:from>
    <xdr:to>
      <xdr:col>10</xdr:col>
      <xdr:colOff>467895</xdr:colOff>
      <xdr:row>34</xdr:row>
      <xdr:rowOff>159343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18A793-12F4-4236-A410-42F67878B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269378</xdr:colOff>
      <xdr:row>56</xdr:row>
      <xdr:rowOff>47458</xdr:rowOff>
    </xdr:from>
    <xdr:to>
      <xdr:col>9</xdr:col>
      <xdr:colOff>74032</xdr:colOff>
      <xdr:row>68</xdr:row>
      <xdr:rowOff>170089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9AF85B3-4467-4091-8084-CAE650AE6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293274</xdr:colOff>
      <xdr:row>72</xdr:row>
      <xdr:rowOff>82233</xdr:rowOff>
    </xdr:from>
    <xdr:to>
      <xdr:col>9</xdr:col>
      <xdr:colOff>97928</xdr:colOff>
      <xdr:row>85</xdr:row>
      <xdr:rowOff>206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6C1F89F-7E05-4603-ADC1-4EEFC2D16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288037</xdr:colOff>
      <xdr:row>88</xdr:row>
      <xdr:rowOff>75794</xdr:rowOff>
    </xdr:from>
    <xdr:to>
      <xdr:col>9</xdr:col>
      <xdr:colOff>92691</xdr:colOff>
      <xdr:row>100</xdr:row>
      <xdr:rowOff>199201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6D6E9DE-87D3-496A-824F-07BB3190B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52305</xdr:colOff>
      <xdr:row>4</xdr:row>
      <xdr:rowOff>195347</xdr:rowOff>
    </xdr:from>
    <xdr:to>
      <xdr:col>8</xdr:col>
      <xdr:colOff>177371</xdr:colOff>
      <xdr:row>7</xdr:row>
      <xdr:rowOff>109455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0D95C1C-A199-42F8-A3E4-0959DD0141E6}"/>
            </a:ext>
          </a:extLst>
        </xdr:cNvPr>
        <xdr:cNvGrpSpPr/>
      </xdr:nvGrpSpPr>
      <xdr:grpSpPr>
        <a:xfrm>
          <a:off x="1206191" y="979118"/>
          <a:ext cx="3227494" cy="501937"/>
          <a:chOff x="755341" y="938749"/>
          <a:chExt cx="3470155" cy="520080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90E92161-42BE-4920-961A-E649B37EEDAD}"/>
              </a:ext>
            </a:extLst>
          </xdr:cNvPr>
          <xdr:cNvSpPr txBox="1"/>
        </xdr:nvSpPr>
        <xdr:spPr>
          <a:xfrm>
            <a:off x="755341" y="1041902"/>
            <a:ext cx="982912" cy="384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効率＝</a:t>
            </a:r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F82E5212-651F-45D2-95F9-096D8D81A65D}"/>
              </a:ext>
            </a:extLst>
          </xdr:cNvPr>
          <xdr:cNvCxnSpPr/>
        </xdr:nvCxnSpPr>
        <xdr:spPr>
          <a:xfrm>
            <a:off x="1268687" y="1201010"/>
            <a:ext cx="112020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AA737E52-63C2-4922-8A41-CE001AE70134}"/>
              </a:ext>
            </a:extLst>
          </xdr:cNvPr>
          <xdr:cNvSpPr txBox="1"/>
        </xdr:nvSpPr>
        <xdr:spPr>
          <a:xfrm>
            <a:off x="1311418" y="1140852"/>
            <a:ext cx="1200413" cy="3179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A</a:t>
            </a:r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･</a:t>
            </a:r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X</a:t>
            </a:r>
            <a:r>
              <a:rPr kumimoji="1" lang="en-US" altLang="ja-JP" sz="1000" baseline="30000">
                <a:latin typeface="Meiryo UI" panose="020B0604030504040204" pitchFamily="50" charset="-128"/>
                <a:ea typeface="Meiryo UI" panose="020B0604030504040204" pitchFamily="50" charset="-128"/>
              </a:rPr>
              <a:t>2</a:t>
            </a:r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＋</a:t>
            </a:r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B</a:t>
            </a:r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･</a:t>
            </a:r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X</a:t>
            </a:r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＋</a:t>
            </a:r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C</a:t>
            </a:r>
            <a:endPara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221CC47-3E97-4313-A496-0CE9EFF08050}"/>
              </a:ext>
            </a:extLst>
          </xdr:cNvPr>
          <xdr:cNvSpPr txBox="1"/>
        </xdr:nvSpPr>
        <xdr:spPr>
          <a:xfrm>
            <a:off x="1681771" y="938749"/>
            <a:ext cx="466486" cy="3179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X</a:t>
            </a:r>
            <a:endPara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2B886D1-84D5-4ED5-9262-0E8625C138C8}"/>
              </a:ext>
            </a:extLst>
          </xdr:cNvPr>
          <xdr:cNvSpPr txBox="1"/>
        </xdr:nvSpPr>
        <xdr:spPr>
          <a:xfrm>
            <a:off x="2350788" y="1042596"/>
            <a:ext cx="1874708" cy="3881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　　　　（式</a:t>
            </a:r>
            <a:r>
              <a:rPr kumimoji="1"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1</a:t>
            </a:r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）　</a:t>
            </a:r>
          </a:p>
        </xdr:txBody>
      </xdr:sp>
    </xdr:grpSp>
    <xdr:clientData/>
  </xdr:twoCellAnchor>
  <xdr:twoCellAnchor>
    <xdr:from>
      <xdr:col>4</xdr:col>
      <xdr:colOff>669016</xdr:colOff>
      <xdr:row>55</xdr:row>
      <xdr:rowOff>68036</xdr:rowOff>
    </xdr:from>
    <xdr:to>
      <xdr:col>9</xdr:col>
      <xdr:colOff>351516</xdr:colOff>
      <xdr:row>57</xdr:row>
      <xdr:rowOff>47983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0ADE287-C13E-44F3-AA3D-82E1C4EC25F4}"/>
            </a:ext>
          </a:extLst>
        </xdr:cNvPr>
        <xdr:cNvSpPr txBox="1"/>
      </xdr:nvSpPr>
      <xdr:spPr>
        <a:xfrm>
          <a:off x="2383516" y="10964636"/>
          <a:ext cx="2821940" cy="376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を変えると，負荷率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100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％時の効率が変わる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544286</xdr:colOff>
      <xdr:row>56</xdr:row>
      <xdr:rowOff>158750</xdr:rowOff>
    </xdr:from>
    <xdr:to>
      <xdr:col>9</xdr:col>
      <xdr:colOff>34018</xdr:colOff>
      <xdr:row>58</xdr:row>
      <xdr:rowOff>113393</xdr:rowOff>
    </xdr:to>
    <xdr:sp macro="" textlink="">
      <xdr:nvSpPr>
        <xdr:cNvPr id="13" name="矢印: 上下 12">
          <a:extLst>
            <a:ext uri="{FF2B5EF4-FFF2-40B4-BE49-F238E27FC236}">
              <a16:creationId xmlns:a16="http://schemas.microsoft.com/office/drawing/2014/main" id="{2B9A6A98-1D6F-4E67-9E55-137D0A934ECA}"/>
            </a:ext>
          </a:extLst>
        </xdr:cNvPr>
        <xdr:cNvSpPr/>
      </xdr:nvSpPr>
      <xdr:spPr>
        <a:xfrm>
          <a:off x="4781006" y="11253470"/>
          <a:ext cx="106952" cy="350883"/>
        </a:xfrm>
        <a:prstGeom prst="upDownArrow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560615</xdr:colOff>
      <xdr:row>72</xdr:row>
      <xdr:rowOff>152401</xdr:rowOff>
    </xdr:from>
    <xdr:to>
      <xdr:col>5</xdr:col>
      <xdr:colOff>45358</xdr:colOff>
      <xdr:row>74</xdr:row>
      <xdr:rowOff>181429</xdr:rowOff>
    </xdr:to>
    <xdr:sp macro="" textlink="">
      <xdr:nvSpPr>
        <xdr:cNvPr id="14" name="矢印: 上下 13">
          <a:extLst>
            <a:ext uri="{FF2B5EF4-FFF2-40B4-BE49-F238E27FC236}">
              <a16:creationId xmlns:a16="http://schemas.microsoft.com/office/drawing/2014/main" id="{B7887756-8D68-4246-A51C-3C6DA06F7B03}"/>
            </a:ext>
          </a:extLst>
        </xdr:cNvPr>
        <xdr:cNvSpPr/>
      </xdr:nvSpPr>
      <xdr:spPr>
        <a:xfrm>
          <a:off x="2328455" y="14417041"/>
          <a:ext cx="101963" cy="425268"/>
        </a:xfrm>
        <a:prstGeom prst="upDownArrow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610962</xdr:colOff>
      <xdr:row>72</xdr:row>
      <xdr:rowOff>146050</xdr:rowOff>
    </xdr:from>
    <xdr:to>
      <xdr:col>7</xdr:col>
      <xdr:colOff>95704</xdr:colOff>
      <xdr:row>74</xdr:row>
      <xdr:rowOff>175078</xdr:rowOff>
    </xdr:to>
    <xdr:sp macro="" textlink="">
      <xdr:nvSpPr>
        <xdr:cNvPr id="15" name="矢印: 上下 14">
          <a:extLst>
            <a:ext uri="{FF2B5EF4-FFF2-40B4-BE49-F238E27FC236}">
              <a16:creationId xmlns:a16="http://schemas.microsoft.com/office/drawing/2014/main" id="{ED32DECC-CEE0-4AFE-BA01-97682163AAC5}"/>
            </a:ext>
          </a:extLst>
        </xdr:cNvPr>
        <xdr:cNvSpPr/>
      </xdr:nvSpPr>
      <xdr:spPr>
        <a:xfrm>
          <a:off x="3613242" y="14410690"/>
          <a:ext cx="101962" cy="425268"/>
        </a:xfrm>
        <a:prstGeom prst="upDownArrow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299810</xdr:colOff>
      <xdr:row>71</xdr:row>
      <xdr:rowOff>73025</xdr:rowOff>
    </xdr:from>
    <xdr:to>
      <xdr:col>8</xdr:col>
      <xdr:colOff>288471</xdr:colOff>
      <xdr:row>73</xdr:row>
      <xdr:rowOff>52972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7A0FE37-612F-46D6-AB13-C1C8756E00A4}"/>
            </a:ext>
          </a:extLst>
        </xdr:cNvPr>
        <xdr:cNvSpPr txBox="1"/>
      </xdr:nvSpPr>
      <xdr:spPr>
        <a:xfrm>
          <a:off x="2067650" y="14139545"/>
          <a:ext cx="2457541" cy="376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を変えると，効率カーブの高さが変わる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614874</xdr:colOff>
      <xdr:row>89</xdr:row>
      <xdr:rowOff>47730</xdr:rowOff>
    </xdr:from>
    <xdr:to>
      <xdr:col>4</xdr:col>
      <xdr:colOff>107476</xdr:colOff>
      <xdr:row>92</xdr:row>
      <xdr:rowOff>40168</xdr:rowOff>
    </xdr:to>
    <xdr:sp macro="" textlink="">
      <xdr:nvSpPr>
        <xdr:cNvPr id="17" name="矢印: 上下 16">
          <a:extLst>
            <a:ext uri="{FF2B5EF4-FFF2-40B4-BE49-F238E27FC236}">
              <a16:creationId xmlns:a16="http://schemas.microsoft.com/office/drawing/2014/main" id="{D9ACDA80-57F7-4BF6-AF77-26E6E5A69AEB}"/>
            </a:ext>
          </a:extLst>
        </xdr:cNvPr>
        <xdr:cNvSpPr/>
      </xdr:nvSpPr>
      <xdr:spPr>
        <a:xfrm rot="19398413">
          <a:off x="1765494" y="17680410"/>
          <a:ext cx="109822" cy="586798"/>
        </a:xfrm>
        <a:prstGeom prst="upDownArrow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293461</xdr:colOff>
      <xdr:row>87</xdr:row>
      <xdr:rowOff>89354</xdr:rowOff>
    </xdr:from>
    <xdr:to>
      <xdr:col>8</xdr:col>
      <xdr:colOff>317500</xdr:colOff>
      <xdr:row>89</xdr:row>
      <xdr:rowOff>69301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F421CB1-697F-458E-A6FF-DED5293DE5CD}"/>
            </a:ext>
          </a:extLst>
        </xdr:cNvPr>
        <xdr:cNvSpPr txBox="1"/>
      </xdr:nvSpPr>
      <xdr:spPr>
        <a:xfrm>
          <a:off x="1444081" y="17325794"/>
          <a:ext cx="3110139" cy="376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を変えると，低負荷率時のカーブの曲がり具合が変わる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75"/>
  <sheetViews>
    <sheetView zoomScale="70" zoomScaleNormal="70" zoomScaleSheetLayoutView="50" workbookViewId="0">
      <selection activeCell="G4" sqref="G4"/>
    </sheetView>
  </sheetViews>
  <sheetFormatPr defaultColWidth="9" defaultRowHeight="16.05" customHeight="1" x14ac:dyDescent="0.2"/>
  <cols>
    <col min="1" max="1" width="1.21875" style="1" customWidth="1"/>
    <col min="2" max="7" width="7.44140625" style="1" customWidth="1"/>
    <col min="8" max="8" width="5.44140625" style="1" customWidth="1"/>
    <col min="9" max="34" width="8.109375" style="1" customWidth="1"/>
    <col min="35" max="37" width="9" style="1"/>
    <col min="38" max="39" width="8.21875" style="1" customWidth="1"/>
    <col min="40" max="45" width="8.21875" style="74" customWidth="1"/>
    <col min="46" max="47" width="8.21875" style="1" customWidth="1"/>
    <col min="48" max="49" width="8.21875" style="14" customWidth="1"/>
    <col min="50" max="50" width="8.21875" style="57" customWidth="1"/>
    <col min="51" max="16384" width="9" style="1"/>
  </cols>
  <sheetData>
    <row r="1" spans="2:50" s="231" customFormat="1" ht="16.05" customHeight="1" x14ac:dyDescent="0.2">
      <c r="G1" s="94"/>
      <c r="K1" s="34" t="s">
        <v>49</v>
      </c>
      <c r="L1" s="34" t="s">
        <v>53</v>
      </c>
      <c r="M1" s="34"/>
      <c r="N1" s="34"/>
      <c r="O1" s="34" t="s">
        <v>38</v>
      </c>
      <c r="P1" s="34"/>
      <c r="Q1" s="34"/>
      <c r="R1" s="80"/>
      <c r="S1" s="34"/>
      <c r="T1" s="81"/>
      <c r="U1" s="34"/>
      <c r="V1" s="34" t="s">
        <v>10</v>
      </c>
      <c r="W1" s="34"/>
      <c r="X1" s="34" t="s">
        <v>20</v>
      </c>
      <c r="Y1" s="34" t="s">
        <v>20</v>
      </c>
      <c r="AH1" s="232"/>
      <c r="AL1" s="51" t="s">
        <v>57</v>
      </c>
      <c r="AM1" s="90" t="s">
        <v>56</v>
      </c>
      <c r="AN1" s="58" t="s">
        <v>137</v>
      </c>
      <c r="AO1" s="97" t="s">
        <v>135</v>
      </c>
      <c r="AP1" s="97" t="s">
        <v>136</v>
      </c>
      <c r="AQ1" s="51"/>
      <c r="AR1" s="97"/>
      <c r="AS1" s="73"/>
      <c r="AT1" s="51"/>
      <c r="AU1" s="51"/>
      <c r="AV1" s="255" t="s">
        <v>142</v>
      </c>
      <c r="AW1" s="255" t="s">
        <v>141</v>
      </c>
      <c r="AX1" s="90"/>
    </row>
    <row r="2" spans="2:50" ht="16.05" customHeight="1" x14ac:dyDescent="0.2">
      <c r="B2" s="82" t="s">
        <v>80</v>
      </c>
      <c r="C2" s="83"/>
      <c r="D2" s="83"/>
      <c r="E2" s="83"/>
      <c r="F2" s="83"/>
      <c r="G2" s="84"/>
      <c r="I2" s="1" t="s">
        <v>33</v>
      </c>
      <c r="L2" s="35" t="s">
        <v>96</v>
      </c>
      <c r="R2" s="35"/>
      <c r="AM2" s="57"/>
      <c r="AN2" s="89"/>
      <c r="AO2" s="89"/>
      <c r="AP2" s="89"/>
      <c r="AQ2" s="89"/>
      <c r="AR2" s="89"/>
      <c r="AV2" s="141"/>
    </row>
    <row r="3" spans="2:50" ht="16.05" customHeight="1" x14ac:dyDescent="0.2">
      <c r="F3" s="1" t="s">
        <v>60</v>
      </c>
      <c r="I3" s="2" t="s">
        <v>32</v>
      </c>
      <c r="J3" s="3"/>
      <c r="K3" s="3"/>
      <c r="L3" s="4"/>
      <c r="M3" s="245" t="s">
        <v>35</v>
      </c>
      <c r="N3" s="246"/>
      <c r="O3" s="247" t="str">
        <f>IF(AD12&gt;100,"容量不足","")</f>
        <v/>
      </c>
      <c r="P3" s="248"/>
      <c r="Q3" s="245" t="s">
        <v>1</v>
      </c>
      <c r="R3" s="246"/>
      <c r="S3" s="249" t="str">
        <f>IF(AH12&gt;100,"容量不足","")</f>
        <v/>
      </c>
      <c r="T3" s="248"/>
      <c r="U3" s="246" t="s">
        <v>34</v>
      </c>
      <c r="V3" s="246"/>
      <c r="W3" s="13" t="s">
        <v>20</v>
      </c>
      <c r="X3" s="46"/>
      <c r="Y3" s="99"/>
      <c r="AA3" s="250" t="s">
        <v>169</v>
      </c>
      <c r="AB3" s="46"/>
      <c r="AC3" s="280"/>
      <c r="AD3" s="99"/>
      <c r="AE3" s="335" t="s">
        <v>152</v>
      </c>
      <c r="AF3" s="336"/>
      <c r="AG3" s="335" t="s">
        <v>154</v>
      </c>
      <c r="AH3" s="336"/>
      <c r="AN3" s="1"/>
      <c r="AO3" s="1"/>
      <c r="AP3" s="1"/>
      <c r="AQ3" s="1"/>
      <c r="AR3" s="1"/>
      <c r="AS3" s="1"/>
      <c r="AV3" s="142"/>
      <c r="AW3" s="142"/>
      <c r="AX3" s="14"/>
    </row>
    <row r="4" spans="2:50" ht="16.05" customHeight="1" x14ac:dyDescent="0.2">
      <c r="B4" s="1" t="s">
        <v>62</v>
      </c>
      <c r="G4" s="12" t="s">
        <v>217</v>
      </c>
      <c r="I4" s="5"/>
      <c r="J4" s="6" t="s">
        <v>48</v>
      </c>
      <c r="K4" s="6"/>
      <c r="L4" s="7"/>
      <c r="M4" s="20" t="s">
        <v>36</v>
      </c>
      <c r="O4" s="169">
        <v>50</v>
      </c>
      <c r="P4" s="6" t="s">
        <v>37</v>
      </c>
      <c r="Q4" s="2" t="s">
        <v>6</v>
      </c>
      <c r="R4" s="3"/>
      <c r="S4" s="171">
        <v>50</v>
      </c>
      <c r="T4" s="4" t="s">
        <v>7</v>
      </c>
      <c r="U4" s="20" t="s">
        <v>9</v>
      </c>
      <c r="V4" s="174">
        <v>99</v>
      </c>
      <c r="W4" s="55" t="s">
        <v>45</v>
      </c>
      <c r="X4" s="47">
        <f>G34</f>
        <v>555.73769843834657</v>
      </c>
      <c r="Y4" s="4" t="s">
        <v>14</v>
      </c>
      <c r="AA4" s="281"/>
      <c r="AB4" s="282"/>
      <c r="AC4" s="282"/>
      <c r="AD4" s="283"/>
      <c r="AE4" s="337" t="s">
        <v>153</v>
      </c>
      <c r="AF4" s="338"/>
      <c r="AG4" s="337" t="s">
        <v>155</v>
      </c>
      <c r="AH4" s="338"/>
      <c r="AN4" s="1"/>
      <c r="AO4" s="1"/>
      <c r="AP4" s="1"/>
      <c r="AQ4" s="1"/>
      <c r="AR4" s="1"/>
      <c r="AS4" s="1"/>
      <c r="AV4" s="21"/>
      <c r="AW4" s="6"/>
      <c r="AX4" s="14"/>
    </row>
    <row r="5" spans="2:50" ht="16.05" customHeight="1" x14ac:dyDescent="0.2">
      <c r="B5" s="57" t="s">
        <v>51</v>
      </c>
      <c r="C5" s="57"/>
      <c r="D5" s="57"/>
      <c r="E5" s="57"/>
      <c r="F5" s="51"/>
      <c r="I5" s="5"/>
      <c r="J5" s="169">
        <v>270</v>
      </c>
      <c r="K5" s="6" t="s">
        <v>7</v>
      </c>
      <c r="L5" s="7" t="s">
        <v>91</v>
      </c>
      <c r="M5" s="20" t="s">
        <v>38</v>
      </c>
      <c r="N5" s="107" t="s">
        <v>98</v>
      </c>
      <c r="O5" s="170">
        <v>1090</v>
      </c>
      <c r="P5" s="107" t="s">
        <v>99</v>
      </c>
      <c r="Q5" s="345" t="s">
        <v>100</v>
      </c>
      <c r="R5" s="346"/>
      <c r="S5" s="21" t="s">
        <v>17</v>
      </c>
      <c r="T5" s="172">
        <v>0.03</v>
      </c>
      <c r="U5" s="20"/>
      <c r="V5" s="111">
        <f>U59</f>
        <v>2.641129655944618</v>
      </c>
      <c r="W5" s="5"/>
      <c r="X5" s="121"/>
      <c r="Y5" s="100"/>
      <c r="AA5" s="270" t="s">
        <v>158</v>
      </c>
      <c r="AB5" s="271" t="s">
        <v>163</v>
      </c>
      <c r="AC5" s="272"/>
      <c r="AD5" s="273"/>
      <c r="AE5" s="339">
        <f>E31</f>
        <v>238.50006499999989</v>
      </c>
      <c r="AF5" s="339"/>
      <c r="AG5" s="339"/>
      <c r="AH5" s="339"/>
      <c r="AN5" s="1"/>
      <c r="AO5" s="1"/>
      <c r="AP5" s="1"/>
      <c r="AQ5" s="1"/>
      <c r="AR5" s="1"/>
      <c r="AS5" s="1"/>
      <c r="AV5" s="21"/>
      <c r="AW5" s="6"/>
      <c r="AX5" s="14"/>
    </row>
    <row r="6" spans="2:50" ht="16.05" customHeight="1" x14ac:dyDescent="0.2">
      <c r="B6" s="62" t="s">
        <v>61</v>
      </c>
      <c r="C6" s="58"/>
      <c r="D6" s="58"/>
      <c r="E6" s="59"/>
      <c r="F6" s="59"/>
      <c r="I6" s="5"/>
      <c r="J6" s="6" t="s">
        <v>52</v>
      </c>
      <c r="K6" s="6"/>
      <c r="L6" s="12" t="s">
        <v>90</v>
      </c>
      <c r="M6" s="5"/>
      <c r="N6" s="107" t="s">
        <v>97</v>
      </c>
      <c r="O6" s="170">
        <v>135</v>
      </c>
      <c r="P6" s="107" t="s">
        <v>99</v>
      </c>
      <c r="Q6" s="5" t="s">
        <v>101</v>
      </c>
      <c r="R6" s="14"/>
      <c r="S6" s="21" t="s">
        <v>18</v>
      </c>
      <c r="T6" s="172">
        <v>1.0064</v>
      </c>
      <c r="U6" s="20"/>
      <c r="W6" s="5"/>
      <c r="X6" s="6"/>
      <c r="Y6" s="7"/>
      <c r="AA6" s="274" t="s">
        <v>159</v>
      </c>
      <c r="AB6" s="275" t="s">
        <v>156</v>
      </c>
      <c r="AC6" s="272"/>
      <c r="AD6" s="273"/>
      <c r="AE6" s="339">
        <f>E32</f>
        <v>91.560075478796804</v>
      </c>
      <c r="AF6" s="339"/>
      <c r="AG6" s="344">
        <f>G32</f>
        <v>89.408211250183825</v>
      </c>
      <c r="AH6" s="344"/>
      <c r="AN6" s="95" t="s">
        <v>94</v>
      </c>
      <c r="AO6" s="1"/>
      <c r="AP6" s="1"/>
      <c r="AQ6" s="1"/>
      <c r="AR6" s="1"/>
      <c r="AS6" s="1"/>
      <c r="AV6" s="95" t="s">
        <v>94</v>
      </c>
      <c r="AW6" s="95" t="s">
        <v>94</v>
      </c>
      <c r="AX6" s="14"/>
    </row>
    <row r="7" spans="2:50" ht="16.05" customHeight="1" x14ac:dyDescent="0.2">
      <c r="I7" s="8" t="s">
        <v>133</v>
      </c>
      <c r="J7" s="236">
        <f>E33/10</f>
        <v>26.048478417345887</v>
      </c>
      <c r="K7" s="9" t="s">
        <v>7</v>
      </c>
      <c r="L7" s="182">
        <f>G34*E25</f>
        <v>266.75409525040635</v>
      </c>
      <c r="M7" s="5" t="s">
        <v>101</v>
      </c>
      <c r="N7" s="53"/>
      <c r="O7" s="108">
        <f>O4/(O4+(O6+O5)/1000)*100</f>
        <v>97.608589555880926</v>
      </c>
      <c r="P7" s="107"/>
      <c r="Q7" s="22"/>
      <c r="R7" s="108">
        <f>(100/100)/(T$5*(100/100)^2+T$6*(100/100)+T$7)*100</f>
        <v>94.750805381845765</v>
      </c>
      <c r="S7" s="23" t="s">
        <v>19</v>
      </c>
      <c r="T7" s="173">
        <v>1.9E-2</v>
      </c>
      <c r="U7" s="8"/>
      <c r="V7" s="30"/>
      <c r="W7" s="8"/>
      <c r="X7" s="9"/>
      <c r="Y7" s="10"/>
      <c r="AA7" s="276" t="s">
        <v>160</v>
      </c>
      <c r="AB7" s="271" t="s">
        <v>157</v>
      </c>
      <c r="AC7" s="272"/>
      <c r="AD7" s="273"/>
      <c r="AE7" s="339">
        <f>E34</f>
        <v>542.67663369470597</v>
      </c>
      <c r="AF7" s="339"/>
      <c r="AG7" s="344">
        <f>G34</f>
        <v>555.73769843834657</v>
      </c>
      <c r="AH7" s="344"/>
      <c r="AN7" s="96" t="s">
        <v>93</v>
      </c>
      <c r="AQ7" s="98" t="s">
        <v>59</v>
      </c>
      <c r="AV7" s="96" t="s">
        <v>93</v>
      </c>
      <c r="AW7" s="96" t="s">
        <v>93</v>
      </c>
    </row>
    <row r="8" spans="2:50" ht="16.05" customHeight="1" x14ac:dyDescent="0.2">
      <c r="B8" s="1" t="s">
        <v>74</v>
      </c>
      <c r="I8" s="237"/>
      <c r="J8" s="329" t="s">
        <v>211</v>
      </c>
      <c r="K8" s="329" t="s">
        <v>213</v>
      </c>
      <c r="L8" s="238" t="s">
        <v>55</v>
      </c>
      <c r="M8" s="239" t="s">
        <v>43</v>
      </c>
      <c r="N8" s="239" t="s">
        <v>43</v>
      </c>
      <c r="O8" s="239" t="s">
        <v>43</v>
      </c>
      <c r="P8" s="240" t="s">
        <v>89</v>
      </c>
      <c r="Q8" s="241" t="s">
        <v>40</v>
      </c>
      <c r="R8" s="241" t="s">
        <v>40</v>
      </c>
      <c r="S8" s="241" t="s">
        <v>40</v>
      </c>
      <c r="T8" s="242" t="s">
        <v>40</v>
      </c>
      <c r="U8" s="243" t="s">
        <v>39</v>
      </c>
      <c r="V8" s="243" t="s">
        <v>39</v>
      </c>
      <c r="W8" s="18" t="s">
        <v>30</v>
      </c>
      <c r="X8" s="18" t="s">
        <v>215</v>
      </c>
      <c r="Y8" s="242" t="s">
        <v>16</v>
      </c>
      <c r="AA8" s="270" t="s">
        <v>161</v>
      </c>
      <c r="AB8" s="271" t="s">
        <v>163</v>
      </c>
      <c r="AC8" s="272"/>
      <c r="AD8" s="273"/>
      <c r="AE8" s="339">
        <f>'02-サバイバル電源'!E14</f>
        <v>96</v>
      </c>
      <c r="AF8" s="339"/>
      <c r="AG8" s="339"/>
      <c r="AH8" s="339"/>
      <c r="AL8" s="153"/>
      <c r="AM8" s="148"/>
      <c r="AN8" s="67" t="s">
        <v>55</v>
      </c>
      <c r="AO8" s="50" t="s">
        <v>40</v>
      </c>
      <c r="AP8" s="54" t="s">
        <v>43</v>
      </c>
      <c r="AQ8" s="67" t="s">
        <v>55</v>
      </c>
      <c r="AR8" s="50" t="s">
        <v>40</v>
      </c>
      <c r="AS8" s="54" t="s">
        <v>43</v>
      </c>
      <c r="AT8" s="153"/>
      <c r="AU8" s="149"/>
      <c r="AV8" s="253" t="s">
        <v>138</v>
      </c>
      <c r="AW8" s="253" t="s">
        <v>138</v>
      </c>
      <c r="AX8" s="91"/>
    </row>
    <row r="9" spans="2:50" ht="16.05" customHeight="1" x14ac:dyDescent="0.2">
      <c r="B9" s="1" t="s">
        <v>68</v>
      </c>
      <c r="E9" s="35"/>
      <c r="I9" s="243" t="s">
        <v>0</v>
      </c>
      <c r="J9" s="243" t="s">
        <v>212</v>
      </c>
      <c r="K9" s="243" t="s">
        <v>54</v>
      </c>
      <c r="L9" s="19" t="s">
        <v>54</v>
      </c>
      <c r="M9" s="19" t="s">
        <v>2</v>
      </c>
      <c r="N9" s="19" t="s">
        <v>41</v>
      </c>
      <c r="O9" s="19" t="s">
        <v>24</v>
      </c>
      <c r="P9" s="19" t="s">
        <v>39</v>
      </c>
      <c r="Q9" s="19" t="s">
        <v>2</v>
      </c>
      <c r="R9" s="19" t="s">
        <v>24</v>
      </c>
      <c r="S9" s="19" t="s">
        <v>41</v>
      </c>
      <c r="T9" s="19" t="s">
        <v>39</v>
      </c>
      <c r="U9" s="19" t="s">
        <v>41</v>
      </c>
      <c r="V9" s="19" t="s">
        <v>42</v>
      </c>
      <c r="W9" s="18" t="s">
        <v>214</v>
      </c>
      <c r="X9" s="18" t="s">
        <v>214</v>
      </c>
      <c r="Y9" s="19" t="s">
        <v>44</v>
      </c>
      <c r="AA9" s="274" t="s">
        <v>162</v>
      </c>
      <c r="AB9" s="275" t="s">
        <v>156</v>
      </c>
      <c r="AC9" s="272"/>
      <c r="AD9" s="273"/>
      <c r="AE9" s="339">
        <f>'02-サバイバル電源'!E15</f>
        <v>91.56007547879679</v>
      </c>
      <c r="AF9" s="339"/>
      <c r="AG9" s="339">
        <f>'02-サバイバル電源'!G15</f>
        <v>77.145929217358216</v>
      </c>
      <c r="AH9" s="339"/>
      <c r="AL9" s="154"/>
      <c r="AM9" s="14"/>
      <c r="AN9" s="41" t="s">
        <v>54</v>
      </c>
      <c r="AO9" s="44" t="s">
        <v>41</v>
      </c>
      <c r="AP9" s="42" t="s">
        <v>41</v>
      </c>
      <c r="AQ9" s="41" t="s">
        <v>54</v>
      </c>
      <c r="AR9" s="44" t="s">
        <v>41</v>
      </c>
      <c r="AS9" s="156" t="s">
        <v>41</v>
      </c>
      <c r="AT9" s="154" t="s">
        <v>52</v>
      </c>
      <c r="AU9" s="150" t="s">
        <v>71</v>
      </c>
      <c r="AV9" s="19" t="s">
        <v>139</v>
      </c>
      <c r="AW9" s="19" t="s">
        <v>143</v>
      </c>
      <c r="AX9" s="36"/>
    </row>
    <row r="10" spans="2:50" ht="16.05" customHeight="1" x14ac:dyDescent="0.2">
      <c r="B10" s="1" t="s">
        <v>82</v>
      </c>
      <c r="I10" s="244"/>
      <c r="J10" s="17" t="s">
        <v>5</v>
      </c>
      <c r="K10" s="17" t="s">
        <v>5</v>
      </c>
      <c r="L10" s="17" t="s">
        <v>5</v>
      </c>
      <c r="M10" s="17" t="s">
        <v>3</v>
      </c>
      <c r="N10" s="17" t="s">
        <v>5</v>
      </c>
      <c r="O10" s="17" t="s">
        <v>3</v>
      </c>
      <c r="P10" s="17" t="s">
        <v>5</v>
      </c>
      <c r="Q10" s="17" t="s">
        <v>3</v>
      </c>
      <c r="R10" s="17" t="s">
        <v>3</v>
      </c>
      <c r="S10" s="17" t="s">
        <v>5</v>
      </c>
      <c r="T10" s="17" t="s">
        <v>5</v>
      </c>
      <c r="U10" s="17" t="s">
        <v>5</v>
      </c>
      <c r="V10" s="17" t="s">
        <v>5</v>
      </c>
      <c r="W10" s="17" t="s">
        <v>15</v>
      </c>
      <c r="X10" s="18" t="s">
        <v>15</v>
      </c>
      <c r="Y10" s="17" t="s">
        <v>3</v>
      </c>
      <c r="AA10" s="276" t="s">
        <v>160</v>
      </c>
      <c r="AB10" s="271" t="s">
        <v>157</v>
      </c>
      <c r="AC10" s="272"/>
      <c r="AD10" s="273"/>
      <c r="AE10" s="339">
        <f>'02-サバイバル電源'!E17</f>
        <v>218.43581818181815</v>
      </c>
      <c r="AF10" s="339"/>
      <c r="AG10" s="339">
        <f>'02-サバイバル電源'!G17</f>
        <v>259.24893514018243</v>
      </c>
      <c r="AH10" s="339"/>
      <c r="AL10" s="155" t="s">
        <v>57</v>
      </c>
      <c r="AM10" s="151" t="s">
        <v>56</v>
      </c>
      <c r="AN10" s="15" t="s">
        <v>5</v>
      </c>
      <c r="AO10" s="45" t="s">
        <v>5</v>
      </c>
      <c r="AP10" s="43" t="s">
        <v>5</v>
      </c>
      <c r="AQ10" s="15" t="s">
        <v>5</v>
      </c>
      <c r="AR10" s="45" t="s">
        <v>5</v>
      </c>
      <c r="AS10" s="157" t="s">
        <v>5</v>
      </c>
      <c r="AT10" s="158" t="s">
        <v>73</v>
      </c>
      <c r="AU10" s="152" t="s">
        <v>72</v>
      </c>
      <c r="AV10" s="17" t="s">
        <v>140</v>
      </c>
      <c r="AW10" s="17" t="s">
        <v>140</v>
      </c>
      <c r="AX10" s="91"/>
    </row>
    <row r="11" spans="2:50" ht="16.05" customHeight="1" x14ac:dyDescent="0.2">
      <c r="E11" s="168">
        <v>2</v>
      </c>
      <c r="F11" s="40" t="s">
        <v>64</v>
      </c>
      <c r="I11" s="186">
        <v>0</v>
      </c>
      <c r="J11" s="187">
        <v>70</v>
      </c>
      <c r="K11" s="188">
        <f>J11</f>
        <v>70</v>
      </c>
      <c r="L11" s="189">
        <f>IF(AU11&lt;L$7,AT11,0.00001)</f>
        <v>26.048478417345887</v>
      </c>
      <c r="M11" s="227">
        <f>L11/O$4*100</f>
        <v>52.096956834691774</v>
      </c>
      <c r="N11" s="191">
        <f>(O$6+O$5*(M11/100)^2)/1000</f>
        <v>0.43083612734649546</v>
      </c>
      <c r="O11" s="192">
        <f>L11/(L11+N11)*100</f>
        <v>98.372933232016564</v>
      </c>
      <c r="P11" s="192">
        <f>L11+N11</f>
        <v>26.479314544692382</v>
      </c>
      <c r="Q11" s="192">
        <f>P11/S$4*100</f>
        <v>52.958629089384765</v>
      </c>
      <c r="R11" s="227">
        <f>(Q11/100)/(T$5*(Q11/100)^2+T$6*(Q11/100)+T$7)*100</f>
        <v>94.503251422837678</v>
      </c>
      <c r="S11" s="190">
        <f>P11/R11*100-P11</f>
        <v>1.5401600723400932</v>
      </c>
      <c r="T11" s="227">
        <f>P11+S11</f>
        <v>28.019474617032476</v>
      </c>
      <c r="U11" s="191">
        <f>T11*(1-V$4/100)</f>
        <v>0.28019474617032503</v>
      </c>
      <c r="V11" s="192">
        <f>T11+U11</f>
        <v>28.299669363202799</v>
      </c>
      <c r="W11" s="192">
        <f>V11/2</f>
        <v>14.1498346816014</v>
      </c>
      <c r="X11" s="224">
        <f>IF(X58+W58&gt;=X$4,X$4,X58+W58)</f>
        <v>345.58294191434584</v>
      </c>
      <c r="Y11" s="192">
        <f>X11/X$4*100</f>
        <v>62.184541895475661</v>
      </c>
      <c r="AA11" s="277" t="s">
        <v>164</v>
      </c>
      <c r="AB11" s="272"/>
      <c r="AC11" s="272"/>
      <c r="AD11" s="273"/>
      <c r="AE11" s="339">
        <f>AE7+AE10</f>
        <v>761.11245187652412</v>
      </c>
      <c r="AF11" s="339"/>
      <c r="AG11" s="339">
        <f>AG7+AG10</f>
        <v>814.98663357852899</v>
      </c>
      <c r="AH11" s="339"/>
      <c r="AI11" s="65"/>
      <c r="AL11" s="70">
        <f t="shared" ref="AL11:AL26" si="0">L11</f>
        <v>26.048478417345887</v>
      </c>
      <c r="AM11" s="70"/>
      <c r="AN11" s="143">
        <f t="shared" ref="AN11:AN26" si="1">L11</f>
        <v>26.048478417345887</v>
      </c>
      <c r="AO11" s="143">
        <f t="shared" ref="AO11:AO58" si="2">S11</f>
        <v>1.5401600723400932</v>
      </c>
      <c r="AP11" s="143">
        <f t="shared" ref="AP11:AP58" si="3">N11</f>
        <v>0.43083612734649546</v>
      </c>
      <c r="AQ11" s="143">
        <f>AN11+AO11+AP11</f>
        <v>28.019474617032476</v>
      </c>
      <c r="AR11" s="143">
        <f t="shared" ref="AR11:AR26" si="4">S11</f>
        <v>1.5401600723400932</v>
      </c>
      <c r="AS11" s="143">
        <f t="shared" ref="AS11:AS26" si="5">N11</f>
        <v>0.43083612734649546</v>
      </c>
      <c r="AT11" s="88">
        <f t="shared" ref="AT11:AT26" si="6">J$7</f>
        <v>26.048478417345887</v>
      </c>
      <c r="AU11" s="39">
        <f>AU58+AT11/2</f>
        <v>65.121196043364719</v>
      </c>
      <c r="AV11" s="39">
        <f>AN11</f>
        <v>26.048478417345887</v>
      </c>
      <c r="AW11" s="39"/>
      <c r="AX11" s="92"/>
    </row>
    <row r="12" spans="2:50" ht="16.05" customHeight="1" x14ac:dyDescent="0.2">
      <c r="B12" s="1" t="s">
        <v>83</v>
      </c>
      <c r="F12" s="40"/>
      <c r="I12" s="193">
        <v>2.0833333333333332E-2</v>
      </c>
      <c r="J12" s="194">
        <v>68</v>
      </c>
      <c r="K12" s="195">
        <f t="shared" ref="K12:K26" si="7">J12</f>
        <v>68</v>
      </c>
      <c r="L12" s="196">
        <f t="shared" ref="L12:L26" si="8">IF(AU12&lt;L$7,AT12,0.00001)</f>
        <v>26.048478417345887</v>
      </c>
      <c r="M12" s="212">
        <f>L12/O$4*100</f>
        <v>52.096956834691774</v>
      </c>
      <c r="N12" s="198">
        <f>(O$6+O$5*(M12/100)^2)/1000</f>
        <v>0.43083612734649546</v>
      </c>
      <c r="O12" s="199">
        <f t="shared" ref="O12:O58" si="9">L12/(L12+N12)*100</f>
        <v>98.372933232016564</v>
      </c>
      <c r="P12" s="199">
        <f t="shared" ref="P12:P58" si="10">L12+N12</f>
        <v>26.479314544692382</v>
      </c>
      <c r="Q12" s="199">
        <f t="shared" ref="Q12:Q58" si="11">P12/S$4*100</f>
        <v>52.958629089384765</v>
      </c>
      <c r="R12" s="212">
        <f t="shared" ref="R12:R58" si="12">(Q12/100)/(T$5*(Q12/100)^2+T$6*(Q12/100)+T$7)*100</f>
        <v>94.503251422837678</v>
      </c>
      <c r="S12" s="197">
        <f t="shared" ref="S12:S58" si="13">P12/R12*100-P12</f>
        <v>1.5401600723400932</v>
      </c>
      <c r="T12" s="212">
        <f t="shared" ref="T12:T58" si="14">P12+S12</f>
        <v>28.019474617032476</v>
      </c>
      <c r="U12" s="198">
        <f t="shared" ref="U12:U58" si="15">T12*(1-V$4/100)</f>
        <v>0.28019474617032503</v>
      </c>
      <c r="V12" s="199">
        <f t="shared" ref="V12:V58" si="16">T12+U12</f>
        <v>28.299669363202799</v>
      </c>
      <c r="W12" s="199">
        <f t="shared" ref="W12:W58" si="17">V12/2</f>
        <v>14.1498346816014</v>
      </c>
      <c r="X12" s="225">
        <f>IF(X11+W11&gt;=X$4,X$4,X11+W11)</f>
        <v>359.73277659594726</v>
      </c>
      <c r="Y12" s="199">
        <f t="shared" ref="Y12:Y58" si="18">X12/X$4*100</f>
        <v>64.730677369344576</v>
      </c>
      <c r="AA12" s="279" t="s">
        <v>134</v>
      </c>
      <c r="AB12" s="330" t="s">
        <v>165</v>
      </c>
      <c r="AC12" s="330"/>
      <c r="AD12" s="278">
        <f>MAX(M11:M58)</f>
        <v>90</v>
      </c>
      <c r="AE12" s="269"/>
      <c r="AF12" s="330" t="s">
        <v>167</v>
      </c>
      <c r="AG12" s="330"/>
      <c r="AH12" s="278">
        <f>MAX(Q11:Q58)</f>
        <v>92.035799999999995</v>
      </c>
      <c r="AI12" s="65"/>
      <c r="AL12" s="70">
        <f t="shared" si="0"/>
        <v>26.048478417345887</v>
      </c>
      <c r="AM12" s="70"/>
      <c r="AN12" s="75">
        <f t="shared" si="1"/>
        <v>26.048478417345887</v>
      </c>
      <c r="AO12" s="75">
        <f t="shared" si="2"/>
        <v>1.5401600723400932</v>
      </c>
      <c r="AP12" s="75">
        <f t="shared" si="3"/>
        <v>0.43083612734649546</v>
      </c>
      <c r="AQ12" s="75">
        <f t="shared" ref="AQ12:AQ58" si="19">AN12+AO12+AP12</f>
        <v>28.019474617032476</v>
      </c>
      <c r="AR12" s="75">
        <f t="shared" si="4"/>
        <v>1.5401600723400932</v>
      </c>
      <c r="AS12" s="75">
        <f t="shared" si="5"/>
        <v>0.43083612734649546</v>
      </c>
      <c r="AT12" s="88">
        <f t="shared" si="6"/>
        <v>26.048478417345887</v>
      </c>
      <c r="AU12" s="39">
        <f>AU11+AT12/2</f>
        <v>78.145435252037657</v>
      </c>
      <c r="AV12" s="39">
        <f t="shared" ref="AV12:AV26" si="20">AN12</f>
        <v>26.048478417345887</v>
      </c>
      <c r="AW12" s="39"/>
      <c r="AX12" s="92"/>
    </row>
    <row r="13" spans="2:50" ht="16.05" customHeight="1" x14ac:dyDescent="0.2">
      <c r="E13" s="168">
        <v>10</v>
      </c>
      <c r="F13" s="40" t="s">
        <v>65</v>
      </c>
      <c r="I13" s="193">
        <v>4.1666666666666699E-2</v>
      </c>
      <c r="J13" s="194">
        <v>66</v>
      </c>
      <c r="K13" s="195">
        <f t="shared" si="7"/>
        <v>66</v>
      </c>
      <c r="L13" s="196">
        <f t="shared" si="8"/>
        <v>26.048478417345887</v>
      </c>
      <c r="M13" s="212">
        <f t="shared" ref="M13:M58" si="21">L13/O$4*100</f>
        <v>52.096956834691774</v>
      </c>
      <c r="N13" s="198">
        <f t="shared" ref="N13:N58" si="22">(O$6+O$5*(M13/100)^2)/1000</f>
        <v>0.43083612734649546</v>
      </c>
      <c r="O13" s="199">
        <f t="shared" si="9"/>
        <v>98.372933232016564</v>
      </c>
      <c r="P13" s="199">
        <f t="shared" si="10"/>
        <v>26.479314544692382</v>
      </c>
      <c r="Q13" s="199">
        <f t="shared" si="11"/>
        <v>52.958629089384765</v>
      </c>
      <c r="R13" s="212">
        <f t="shared" si="12"/>
        <v>94.503251422837678</v>
      </c>
      <c r="S13" s="197">
        <f t="shared" si="13"/>
        <v>1.5401600723400932</v>
      </c>
      <c r="T13" s="212">
        <f t="shared" si="14"/>
        <v>28.019474617032476</v>
      </c>
      <c r="U13" s="198">
        <f t="shared" si="15"/>
        <v>0.28019474617032503</v>
      </c>
      <c r="V13" s="199">
        <f t="shared" si="16"/>
        <v>28.299669363202799</v>
      </c>
      <c r="W13" s="199">
        <f t="shared" si="17"/>
        <v>14.1498346816014</v>
      </c>
      <c r="X13" s="225">
        <f t="shared" ref="X13:X26" si="23">IF(X12+W12&gt;=X$4,X$4,X12+W12)</f>
        <v>373.88261127754868</v>
      </c>
      <c r="Y13" s="199">
        <f t="shared" si="18"/>
        <v>67.276812843213506</v>
      </c>
      <c r="AB13" s="331" t="s">
        <v>166</v>
      </c>
      <c r="AC13" s="331"/>
      <c r="AD13" s="278">
        <f>L59/P59*100</f>
        <v>97.731986650576346</v>
      </c>
      <c r="AE13" s="269"/>
      <c r="AF13" s="331" t="s">
        <v>168</v>
      </c>
      <c r="AG13" s="331"/>
      <c r="AH13" s="278">
        <f>P59/T59*100</f>
        <v>92.397889838815843</v>
      </c>
      <c r="AI13" s="65"/>
      <c r="AL13" s="71">
        <f t="shared" si="0"/>
        <v>26.048478417345887</v>
      </c>
      <c r="AM13" s="71"/>
      <c r="AN13" s="75">
        <f t="shared" si="1"/>
        <v>26.048478417345887</v>
      </c>
      <c r="AO13" s="75">
        <f t="shared" si="2"/>
        <v>1.5401600723400932</v>
      </c>
      <c r="AP13" s="75">
        <f t="shared" si="3"/>
        <v>0.43083612734649546</v>
      </c>
      <c r="AQ13" s="75">
        <f t="shared" si="19"/>
        <v>28.019474617032476</v>
      </c>
      <c r="AR13" s="75">
        <f t="shared" si="4"/>
        <v>1.5401600723400932</v>
      </c>
      <c r="AS13" s="75">
        <f t="shared" si="5"/>
        <v>0.43083612734649546</v>
      </c>
      <c r="AT13" s="88">
        <f t="shared" si="6"/>
        <v>26.048478417345887</v>
      </c>
      <c r="AU13" s="39">
        <f t="shared" ref="AU13:AU26" si="24">AU12+AT13/2</f>
        <v>91.169674460710596</v>
      </c>
      <c r="AV13" s="39">
        <f t="shared" si="20"/>
        <v>26.048478417345887</v>
      </c>
      <c r="AW13" s="39"/>
      <c r="AX13" s="92"/>
    </row>
    <row r="14" spans="2:50" ht="16.05" customHeight="1" x14ac:dyDescent="0.2">
      <c r="B14" s="1" t="s">
        <v>84</v>
      </c>
      <c r="F14" s="40"/>
      <c r="I14" s="193">
        <v>6.25E-2</v>
      </c>
      <c r="J14" s="194">
        <v>64</v>
      </c>
      <c r="K14" s="195">
        <f t="shared" si="7"/>
        <v>64</v>
      </c>
      <c r="L14" s="196">
        <f t="shared" si="8"/>
        <v>26.048478417345887</v>
      </c>
      <c r="M14" s="212">
        <f t="shared" si="21"/>
        <v>52.096956834691774</v>
      </c>
      <c r="N14" s="198">
        <f t="shared" si="22"/>
        <v>0.43083612734649546</v>
      </c>
      <c r="O14" s="199">
        <f t="shared" si="9"/>
        <v>98.372933232016564</v>
      </c>
      <c r="P14" s="199">
        <f t="shared" si="10"/>
        <v>26.479314544692382</v>
      </c>
      <c r="Q14" s="199">
        <f t="shared" si="11"/>
        <v>52.958629089384765</v>
      </c>
      <c r="R14" s="212">
        <f t="shared" si="12"/>
        <v>94.503251422837678</v>
      </c>
      <c r="S14" s="197">
        <f t="shared" si="13"/>
        <v>1.5401600723400932</v>
      </c>
      <c r="T14" s="212">
        <f t="shared" si="14"/>
        <v>28.019474617032476</v>
      </c>
      <c r="U14" s="198">
        <f t="shared" si="15"/>
        <v>0.28019474617032503</v>
      </c>
      <c r="V14" s="199">
        <f t="shared" si="16"/>
        <v>28.299669363202799</v>
      </c>
      <c r="W14" s="199">
        <f t="shared" si="17"/>
        <v>14.1498346816014</v>
      </c>
      <c r="X14" s="225">
        <f t="shared" si="23"/>
        <v>388.0324459591501</v>
      </c>
      <c r="Y14" s="199">
        <f t="shared" si="18"/>
        <v>69.822948317082421</v>
      </c>
      <c r="Z14" s="2"/>
      <c r="AA14" s="3"/>
      <c r="AB14" s="3"/>
      <c r="AC14" s="3"/>
      <c r="AD14" s="3"/>
      <c r="AE14" s="3"/>
      <c r="AF14" s="3"/>
      <c r="AG14" s="3"/>
      <c r="AH14" s="4"/>
      <c r="AI14" s="65"/>
      <c r="AL14" s="70">
        <f t="shared" si="0"/>
        <v>26.048478417345887</v>
      </c>
      <c r="AM14" s="70"/>
      <c r="AN14" s="75">
        <f t="shared" si="1"/>
        <v>26.048478417345887</v>
      </c>
      <c r="AO14" s="75">
        <f t="shared" si="2"/>
        <v>1.5401600723400932</v>
      </c>
      <c r="AP14" s="75">
        <f t="shared" si="3"/>
        <v>0.43083612734649546</v>
      </c>
      <c r="AQ14" s="75">
        <f t="shared" si="19"/>
        <v>28.019474617032476</v>
      </c>
      <c r="AR14" s="75">
        <f t="shared" si="4"/>
        <v>1.5401600723400932</v>
      </c>
      <c r="AS14" s="75">
        <f t="shared" si="5"/>
        <v>0.43083612734649546</v>
      </c>
      <c r="AT14" s="88">
        <f t="shared" si="6"/>
        <v>26.048478417345887</v>
      </c>
      <c r="AU14" s="39">
        <f t="shared" si="24"/>
        <v>104.19391366938353</v>
      </c>
      <c r="AV14" s="39">
        <f t="shared" si="20"/>
        <v>26.048478417345887</v>
      </c>
      <c r="AW14" s="39"/>
      <c r="AX14" s="92"/>
    </row>
    <row r="15" spans="2:50" ht="16.05" customHeight="1" x14ac:dyDescent="0.2">
      <c r="B15" s="40" t="s">
        <v>66</v>
      </c>
      <c r="F15" s="40"/>
      <c r="I15" s="193">
        <v>8.3333333333333301E-2</v>
      </c>
      <c r="J15" s="194">
        <v>62</v>
      </c>
      <c r="K15" s="195">
        <f t="shared" si="7"/>
        <v>62</v>
      </c>
      <c r="L15" s="196">
        <f>IF(AU15&lt;L$7,AT15,0.00001)</f>
        <v>26.048478417345887</v>
      </c>
      <c r="M15" s="212">
        <f t="shared" si="21"/>
        <v>52.096956834691774</v>
      </c>
      <c r="N15" s="198">
        <f t="shared" si="22"/>
        <v>0.43083612734649546</v>
      </c>
      <c r="O15" s="199">
        <f t="shared" si="9"/>
        <v>98.372933232016564</v>
      </c>
      <c r="P15" s="199">
        <f t="shared" si="10"/>
        <v>26.479314544692382</v>
      </c>
      <c r="Q15" s="199">
        <f t="shared" si="11"/>
        <v>52.958629089384765</v>
      </c>
      <c r="R15" s="212">
        <f t="shared" si="12"/>
        <v>94.503251422837678</v>
      </c>
      <c r="S15" s="197">
        <f t="shared" si="13"/>
        <v>1.5401600723400932</v>
      </c>
      <c r="T15" s="212">
        <f t="shared" si="14"/>
        <v>28.019474617032476</v>
      </c>
      <c r="U15" s="198">
        <f t="shared" si="15"/>
        <v>0.28019474617032503</v>
      </c>
      <c r="V15" s="199">
        <f t="shared" si="16"/>
        <v>28.299669363202799</v>
      </c>
      <c r="W15" s="199">
        <f t="shared" si="17"/>
        <v>14.1498346816014</v>
      </c>
      <c r="X15" s="225">
        <f t="shared" si="23"/>
        <v>402.18228064075151</v>
      </c>
      <c r="Y15" s="199">
        <f t="shared" si="18"/>
        <v>72.369083790951336</v>
      </c>
      <c r="Z15" s="5"/>
      <c r="AA15" s="6"/>
      <c r="AB15" s="6"/>
      <c r="AC15" s="6"/>
      <c r="AD15" s="6"/>
      <c r="AE15" s="6"/>
      <c r="AF15" s="6"/>
      <c r="AG15" s="6"/>
      <c r="AH15" s="7"/>
      <c r="AI15" s="65"/>
      <c r="AL15" s="70">
        <f t="shared" si="0"/>
        <v>26.048478417345887</v>
      </c>
      <c r="AM15" s="70"/>
      <c r="AN15" s="75">
        <f t="shared" si="1"/>
        <v>26.048478417345887</v>
      </c>
      <c r="AO15" s="75">
        <f t="shared" si="2"/>
        <v>1.5401600723400932</v>
      </c>
      <c r="AP15" s="75">
        <f t="shared" si="3"/>
        <v>0.43083612734649546</v>
      </c>
      <c r="AQ15" s="75">
        <f t="shared" si="19"/>
        <v>28.019474617032476</v>
      </c>
      <c r="AR15" s="75">
        <f t="shared" si="4"/>
        <v>1.5401600723400932</v>
      </c>
      <c r="AS15" s="75">
        <f t="shared" si="5"/>
        <v>0.43083612734649546</v>
      </c>
      <c r="AT15" s="88">
        <f t="shared" si="6"/>
        <v>26.048478417345887</v>
      </c>
      <c r="AU15" s="39">
        <f t="shared" si="24"/>
        <v>117.21815287805647</v>
      </c>
      <c r="AV15" s="39">
        <f t="shared" si="20"/>
        <v>26.048478417345887</v>
      </c>
      <c r="AW15" s="39"/>
      <c r="AX15" s="92"/>
    </row>
    <row r="16" spans="2:50" ht="16.05" customHeight="1" x14ac:dyDescent="0.2">
      <c r="E16" s="87">
        <f>E11*365*E13</f>
        <v>7300</v>
      </c>
      <c r="F16" s="40" t="s">
        <v>67</v>
      </c>
      <c r="I16" s="193">
        <v>0.104166666666667</v>
      </c>
      <c r="J16" s="194">
        <v>60</v>
      </c>
      <c r="K16" s="195">
        <f t="shared" si="7"/>
        <v>60</v>
      </c>
      <c r="L16" s="196">
        <f t="shared" si="8"/>
        <v>26.048478417345887</v>
      </c>
      <c r="M16" s="212">
        <f t="shared" si="21"/>
        <v>52.096956834691774</v>
      </c>
      <c r="N16" s="198">
        <f t="shared" si="22"/>
        <v>0.43083612734649546</v>
      </c>
      <c r="O16" s="199">
        <f t="shared" si="9"/>
        <v>98.372933232016564</v>
      </c>
      <c r="P16" s="199">
        <f t="shared" si="10"/>
        <v>26.479314544692382</v>
      </c>
      <c r="Q16" s="199">
        <f t="shared" si="11"/>
        <v>52.958629089384765</v>
      </c>
      <c r="R16" s="212">
        <f t="shared" si="12"/>
        <v>94.503251422837678</v>
      </c>
      <c r="S16" s="197">
        <f t="shared" si="13"/>
        <v>1.5401600723400932</v>
      </c>
      <c r="T16" s="212">
        <f t="shared" si="14"/>
        <v>28.019474617032476</v>
      </c>
      <c r="U16" s="198">
        <f t="shared" si="15"/>
        <v>0.28019474617032503</v>
      </c>
      <c r="V16" s="199">
        <f t="shared" si="16"/>
        <v>28.299669363202799</v>
      </c>
      <c r="W16" s="199">
        <f t="shared" si="17"/>
        <v>14.1498346816014</v>
      </c>
      <c r="X16" s="225">
        <f t="shared" si="23"/>
        <v>416.33211532235293</v>
      </c>
      <c r="Y16" s="199">
        <f t="shared" si="18"/>
        <v>74.915219264820266</v>
      </c>
      <c r="Z16" s="5"/>
      <c r="AA16" s="6"/>
      <c r="AB16" s="6"/>
      <c r="AC16" s="6"/>
      <c r="AD16" s="6"/>
      <c r="AE16" s="6"/>
      <c r="AF16" s="6"/>
      <c r="AG16" s="6"/>
      <c r="AH16" s="7"/>
      <c r="AI16" s="65"/>
      <c r="AL16" s="70">
        <f t="shared" si="0"/>
        <v>26.048478417345887</v>
      </c>
      <c r="AM16" s="70"/>
      <c r="AN16" s="75">
        <f t="shared" si="1"/>
        <v>26.048478417345887</v>
      </c>
      <c r="AO16" s="75">
        <f t="shared" si="2"/>
        <v>1.5401600723400932</v>
      </c>
      <c r="AP16" s="75">
        <f t="shared" si="3"/>
        <v>0.43083612734649546</v>
      </c>
      <c r="AQ16" s="75">
        <f t="shared" si="19"/>
        <v>28.019474617032476</v>
      </c>
      <c r="AR16" s="75">
        <f t="shared" si="4"/>
        <v>1.5401600723400932</v>
      </c>
      <c r="AS16" s="75">
        <f t="shared" si="5"/>
        <v>0.43083612734649546</v>
      </c>
      <c r="AT16" s="88">
        <f t="shared" si="6"/>
        <v>26.048478417345887</v>
      </c>
      <c r="AU16" s="39">
        <f t="shared" si="24"/>
        <v>130.24239208672941</v>
      </c>
      <c r="AV16" s="39">
        <f t="shared" si="20"/>
        <v>26.048478417345887</v>
      </c>
      <c r="AW16" s="39"/>
      <c r="AX16" s="92"/>
    </row>
    <row r="17" spans="2:50" ht="16.05" customHeight="1" x14ac:dyDescent="0.2">
      <c r="B17" s="1" t="s">
        <v>69</v>
      </c>
      <c r="F17" s="40"/>
      <c r="I17" s="193">
        <v>0.125</v>
      </c>
      <c r="J17" s="194">
        <v>58</v>
      </c>
      <c r="K17" s="195">
        <f t="shared" si="7"/>
        <v>58</v>
      </c>
      <c r="L17" s="196">
        <f t="shared" si="8"/>
        <v>26.048478417345887</v>
      </c>
      <c r="M17" s="212">
        <f t="shared" si="21"/>
        <v>52.096956834691774</v>
      </c>
      <c r="N17" s="198">
        <f t="shared" si="22"/>
        <v>0.43083612734649546</v>
      </c>
      <c r="O17" s="199">
        <f t="shared" si="9"/>
        <v>98.372933232016564</v>
      </c>
      <c r="P17" s="199">
        <f t="shared" si="10"/>
        <v>26.479314544692382</v>
      </c>
      <c r="Q17" s="199">
        <f t="shared" si="11"/>
        <v>52.958629089384765</v>
      </c>
      <c r="R17" s="212">
        <f t="shared" si="12"/>
        <v>94.503251422837678</v>
      </c>
      <c r="S17" s="197">
        <f t="shared" si="13"/>
        <v>1.5401600723400932</v>
      </c>
      <c r="T17" s="212">
        <f t="shared" si="14"/>
        <v>28.019474617032476</v>
      </c>
      <c r="U17" s="198">
        <f t="shared" si="15"/>
        <v>0.28019474617032503</v>
      </c>
      <c r="V17" s="199">
        <f t="shared" si="16"/>
        <v>28.299669363202799</v>
      </c>
      <c r="W17" s="199">
        <f t="shared" si="17"/>
        <v>14.1498346816014</v>
      </c>
      <c r="X17" s="225">
        <f t="shared" si="23"/>
        <v>430.48195000395435</v>
      </c>
      <c r="Y17" s="199">
        <f t="shared" si="18"/>
        <v>77.461354738689181</v>
      </c>
      <c r="Z17" s="5"/>
      <c r="AA17" s="6"/>
      <c r="AB17" s="6"/>
      <c r="AC17" s="6"/>
      <c r="AD17" s="6"/>
      <c r="AE17" s="6"/>
      <c r="AF17" s="6"/>
      <c r="AG17" s="6"/>
      <c r="AH17" s="7"/>
      <c r="AI17" s="65"/>
      <c r="AL17" s="70">
        <f t="shared" si="0"/>
        <v>26.048478417345887</v>
      </c>
      <c r="AM17" s="70"/>
      <c r="AN17" s="75">
        <f t="shared" si="1"/>
        <v>26.048478417345887</v>
      </c>
      <c r="AO17" s="75">
        <f t="shared" si="2"/>
        <v>1.5401600723400932</v>
      </c>
      <c r="AP17" s="75">
        <f t="shared" si="3"/>
        <v>0.43083612734649546</v>
      </c>
      <c r="AQ17" s="75">
        <f t="shared" si="19"/>
        <v>28.019474617032476</v>
      </c>
      <c r="AR17" s="75">
        <f t="shared" si="4"/>
        <v>1.5401600723400932</v>
      </c>
      <c r="AS17" s="75">
        <f t="shared" si="5"/>
        <v>0.43083612734649546</v>
      </c>
      <c r="AT17" s="88">
        <f t="shared" si="6"/>
        <v>26.048478417345887</v>
      </c>
      <c r="AU17" s="39">
        <f t="shared" si="24"/>
        <v>143.26663129540236</v>
      </c>
      <c r="AV17" s="39">
        <f t="shared" si="20"/>
        <v>26.048478417345887</v>
      </c>
      <c r="AW17" s="39"/>
      <c r="AX17" s="92"/>
    </row>
    <row r="18" spans="2:50" ht="16.05" customHeight="1" x14ac:dyDescent="0.2">
      <c r="B18" s="1" t="s">
        <v>85</v>
      </c>
      <c r="D18" s="57"/>
      <c r="E18" s="87">
        <f>E16</f>
        <v>7300</v>
      </c>
      <c r="F18" s="40" t="s">
        <v>67</v>
      </c>
      <c r="I18" s="193">
        <v>0.14583333333333301</v>
      </c>
      <c r="J18" s="194">
        <v>56</v>
      </c>
      <c r="K18" s="195">
        <f t="shared" si="7"/>
        <v>56</v>
      </c>
      <c r="L18" s="196">
        <f t="shared" si="8"/>
        <v>26.048478417345887</v>
      </c>
      <c r="M18" s="212">
        <f t="shared" si="21"/>
        <v>52.096956834691774</v>
      </c>
      <c r="N18" s="198">
        <f t="shared" si="22"/>
        <v>0.43083612734649546</v>
      </c>
      <c r="O18" s="199">
        <f t="shared" si="9"/>
        <v>98.372933232016564</v>
      </c>
      <c r="P18" s="199">
        <f t="shared" si="10"/>
        <v>26.479314544692382</v>
      </c>
      <c r="Q18" s="199">
        <f t="shared" si="11"/>
        <v>52.958629089384765</v>
      </c>
      <c r="R18" s="212">
        <f t="shared" si="12"/>
        <v>94.503251422837678</v>
      </c>
      <c r="S18" s="197">
        <f t="shared" si="13"/>
        <v>1.5401600723400932</v>
      </c>
      <c r="T18" s="212">
        <f t="shared" si="14"/>
        <v>28.019474617032476</v>
      </c>
      <c r="U18" s="198">
        <f t="shared" si="15"/>
        <v>0.28019474617032503</v>
      </c>
      <c r="V18" s="199">
        <f t="shared" si="16"/>
        <v>28.299669363202799</v>
      </c>
      <c r="W18" s="199">
        <f t="shared" si="17"/>
        <v>14.1498346816014</v>
      </c>
      <c r="X18" s="225">
        <f t="shared" si="23"/>
        <v>444.63178468555577</v>
      </c>
      <c r="Y18" s="199">
        <f t="shared" si="18"/>
        <v>80.007490212558096</v>
      </c>
      <c r="Z18" s="5"/>
      <c r="AA18" s="6"/>
      <c r="AB18" s="6"/>
      <c r="AC18" s="6"/>
      <c r="AD18" s="6"/>
      <c r="AE18" s="6"/>
      <c r="AF18" s="6"/>
      <c r="AG18" s="6"/>
      <c r="AH18" s="7"/>
      <c r="AI18" s="65"/>
      <c r="AL18" s="70">
        <f t="shared" si="0"/>
        <v>26.048478417345887</v>
      </c>
      <c r="AM18" s="70"/>
      <c r="AN18" s="75">
        <f t="shared" si="1"/>
        <v>26.048478417345887</v>
      </c>
      <c r="AO18" s="75">
        <f t="shared" si="2"/>
        <v>1.5401600723400932</v>
      </c>
      <c r="AP18" s="75">
        <f t="shared" si="3"/>
        <v>0.43083612734649546</v>
      </c>
      <c r="AQ18" s="75">
        <f t="shared" si="19"/>
        <v>28.019474617032476</v>
      </c>
      <c r="AR18" s="75">
        <f t="shared" si="4"/>
        <v>1.5401600723400932</v>
      </c>
      <c r="AS18" s="75">
        <f t="shared" si="5"/>
        <v>0.43083612734649546</v>
      </c>
      <c r="AT18" s="88">
        <f t="shared" si="6"/>
        <v>26.048478417345887</v>
      </c>
      <c r="AU18" s="39">
        <f t="shared" si="24"/>
        <v>156.29087050407531</v>
      </c>
      <c r="AV18" s="39">
        <f t="shared" si="20"/>
        <v>26.048478417345887</v>
      </c>
      <c r="AW18" s="39"/>
      <c r="AX18" s="92"/>
    </row>
    <row r="19" spans="2:50" ht="16.05" customHeight="1" x14ac:dyDescent="0.2">
      <c r="B19" s="1" t="s">
        <v>148</v>
      </c>
      <c r="D19" s="268" t="s">
        <v>76</v>
      </c>
      <c r="E19" s="168">
        <v>100</v>
      </c>
      <c r="F19" s="40" t="s">
        <v>75</v>
      </c>
      <c r="I19" s="193">
        <v>0.16666666666666699</v>
      </c>
      <c r="J19" s="194">
        <v>54</v>
      </c>
      <c r="K19" s="195">
        <f t="shared" si="7"/>
        <v>54</v>
      </c>
      <c r="L19" s="196">
        <f t="shared" si="8"/>
        <v>26.048478417345887</v>
      </c>
      <c r="M19" s="212">
        <f t="shared" si="21"/>
        <v>52.096956834691774</v>
      </c>
      <c r="N19" s="198">
        <f t="shared" si="22"/>
        <v>0.43083612734649546</v>
      </c>
      <c r="O19" s="199">
        <f t="shared" si="9"/>
        <v>98.372933232016564</v>
      </c>
      <c r="P19" s="199">
        <f t="shared" si="10"/>
        <v>26.479314544692382</v>
      </c>
      <c r="Q19" s="199">
        <f t="shared" si="11"/>
        <v>52.958629089384765</v>
      </c>
      <c r="R19" s="212">
        <f t="shared" si="12"/>
        <v>94.503251422837678</v>
      </c>
      <c r="S19" s="197">
        <f t="shared" si="13"/>
        <v>1.5401600723400932</v>
      </c>
      <c r="T19" s="212">
        <f t="shared" si="14"/>
        <v>28.019474617032476</v>
      </c>
      <c r="U19" s="198">
        <f t="shared" si="15"/>
        <v>0.28019474617032503</v>
      </c>
      <c r="V19" s="199">
        <f t="shared" si="16"/>
        <v>28.299669363202799</v>
      </c>
      <c r="W19" s="199">
        <f t="shared" si="17"/>
        <v>14.1498346816014</v>
      </c>
      <c r="X19" s="225">
        <f t="shared" si="23"/>
        <v>458.78161936715719</v>
      </c>
      <c r="Y19" s="199">
        <f t="shared" si="18"/>
        <v>82.553625686427011</v>
      </c>
      <c r="Z19" s="5"/>
      <c r="AA19" s="6"/>
      <c r="AB19" s="6"/>
      <c r="AC19" s="6"/>
      <c r="AD19" s="6"/>
      <c r="AE19" s="6"/>
      <c r="AF19" s="6"/>
      <c r="AG19" s="6"/>
      <c r="AH19" s="7"/>
      <c r="AI19" s="65"/>
      <c r="AL19" s="70">
        <f t="shared" si="0"/>
        <v>26.048478417345887</v>
      </c>
      <c r="AM19" s="70"/>
      <c r="AN19" s="75">
        <f t="shared" si="1"/>
        <v>26.048478417345887</v>
      </c>
      <c r="AO19" s="75">
        <f t="shared" si="2"/>
        <v>1.5401600723400932</v>
      </c>
      <c r="AP19" s="75">
        <f t="shared" si="3"/>
        <v>0.43083612734649546</v>
      </c>
      <c r="AQ19" s="75">
        <f t="shared" si="19"/>
        <v>28.019474617032476</v>
      </c>
      <c r="AR19" s="75">
        <f t="shared" si="4"/>
        <v>1.5401600723400932</v>
      </c>
      <c r="AS19" s="75">
        <f t="shared" si="5"/>
        <v>0.43083612734649546</v>
      </c>
      <c r="AT19" s="88">
        <f t="shared" si="6"/>
        <v>26.048478417345887</v>
      </c>
      <c r="AU19" s="39">
        <f t="shared" si="24"/>
        <v>169.31510971274827</v>
      </c>
      <c r="AV19" s="39">
        <f t="shared" si="20"/>
        <v>26.048478417345887</v>
      </c>
      <c r="AW19" s="39"/>
      <c r="AX19" s="92"/>
    </row>
    <row r="20" spans="2:50" ht="16.05" customHeight="1" x14ac:dyDescent="0.2">
      <c r="B20" s="40" t="s">
        <v>149</v>
      </c>
      <c r="C20" s="40"/>
      <c r="D20" s="268" t="s">
        <v>77</v>
      </c>
      <c r="E20" s="168">
        <v>40</v>
      </c>
      <c r="F20" s="40" t="s">
        <v>75</v>
      </c>
      <c r="I20" s="193">
        <v>0.1875</v>
      </c>
      <c r="J20" s="194">
        <v>52</v>
      </c>
      <c r="K20" s="195">
        <f t="shared" si="7"/>
        <v>52</v>
      </c>
      <c r="L20" s="196">
        <f t="shared" si="8"/>
        <v>26.048478417345887</v>
      </c>
      <c r="M20" s="212">
        <f t="shared" si="21"/>
        <v>52.096956834691774</v>
      </c>
      <c r="N20" s="198">
        <f t="shared" si="22"/>
        <v>0.43083612734649546</v>
      </c>
      <c r="O20" s="199">
        <f t="shared" si="9"/>
        <v>98.372933232016564</v>
      </c>
      <c r="P20" s="199">
        <f t="shared" si="10"/>
        <v>26.479314544692382</v>
      </c>
      <c r="Q20" s="199">
        <f t="shared" si="11"/>
        <v>52.958629089384765</v>
      </c>
      <c r="R20" s="212">
        <f t="shared" si="12"/>
        <v>94.503251422837678</v>
      </c>
      <c r="S20" s="197">
        <f t="shared" si="13"/>
        <v>1.5401600723400932</v>
      </c>
      <c r="T20" s="212">
        <f t="shared" si="14"/>
        <v>28.019474617032476</v>
      </c>
      <c r="U20" s="198">
        <f t="shared" si="15"/>
        <v>0.28019474617032503</v>
      </c>
      <c r="V20" s="199">
        <f t="shared" si="16"/>
        <v>28.299669363202799</v>
      </c>
      <c r="W20" s="199">
        <f t="shared" si="17"/>
        <v>14.1498346816014</v>
      </c>
      <c r="X20" s="225">
        <f t="shared" si="23"/>
        <v>472.93145404875861</v>
      </c>
      <c r="Y20" s="199">
        <f t="shared" si="18"/>
        <v>85.099761160295941</v>
      </c>
      <c r="Z20" s="5"/>
      <c r="AA20" s="6"/>
      <c r="AB20" s="6"/>
      <c r="AC20" s="6"/>
      <c r="AD20" s="6"/>
      <c r="AE20" s="6"/>
      <c r="AF20" s="6"/>
      <c r="AG20" s="6"/>
      <c r="AH20" s="7"/>
      <c r="AI20" s="65"/>
      <c r="AL20" s="70">
        <f t="shared" si="0"/>
        <v>26.048478417345887</v>
      </c>
      <c r="AM20" s="70"/>
      <c r="AN20" s="75">
        <f t="shared" si="1"/>
        <v>26.048478417345887</v>
      </c>
      <c r="AO20" s="75">
        <f t="shared" si="2"/>
        <v>1.5401600723400932</v>
      </c>
      <c r="AP20" s="75">
        <f t="shared" si="3"/>
        <v>0.43083612734649546</v>
      </c>
      <c r="AQ20" s="75">
        <f t="shared" si="19"/>
        <v>28.019474617032476</v>
      </c>
      <c r="AR20" s="75">
        <f t="shared" si="4"/>
        <v>1.5401600723400932</v>
      </c>
      <c r="AS20" s="75">
        <f t="shared" si="5"/>
        <v>0.43083612734649546</v>
      </c>
      <c r="AT20" s="88">
        <f t="shared" si="6"/>
        <v>26.048478417345887</v>
      </c>
      <c r="AU20" s="39">
        <f t="shared" si="24"/>
        <v>182.33934892142122</v>
      </c>
      <c r="AV20" s="39">
        <f t="shared" si="20"/>
        <v>26.048478417345887</v>
      </c>
      <c r="AW20" s="39"/>
      <c r="AX20" s="92"/>
    </row>
    <row r="21" spans="2:50" ht="16.05" customHeight="1" x14ac:dyDescent="0.2">
      <c r="D21" s="268" t="s">
        <v>78</v>
      </c>
      <c r="E21" s="38">
        <f>(E19-E20)/100</f>
        <v>0.6</v>
      </c>
      <c r="F21" s="40" t="s">
        <v>79</v>
      </c>
      <c r="G21" s="57"/>
      <c r="I21" s="193">
        <v>0.20833333333333301</v>
      </c>
      <c r="J21" s="194">
        <v>50</v>
      </c>
      <c r="K21" s="195">
        <f t="shared" si="7"/>
        <v>50</v>
      </c>
      <c r="L21" s="196">
        <f t="shared" si="8"/>
        <v>26.048478417345887</v>
      </c>
      <c r="M21" s="212">
        <f t="shared" si="21"/>
        <v>52.096956834691774</v>
      </c>
      <c r="N21" s="198">
        <f t="shared" si="22"/>
        <v>0.43083612734649546</v>
      </c>
      <c r="O21" s="199">
        <f t="shared" si="9"/>
        <v>98.372933232016564</v>
      </c>
      <c r="P21" s="199">
        <f t="shared" si="10"/>
        <v>26.479314544692382</v>
      </c>
      <c r="Q21" s="199">
        <f t="shared" si="11"/>
        <v>52.958629089384765</v>
      </c>
      <c r="R21" s="212">
        <f t="shared" si="12"/>
        <v>94.503251422837678</v>
      </c>
      <c r="S21" s="197">
        <f t="shared" si="13"/>
        <v>1.5401600723400932</v>
      </c>
      <c r="T21" s="212">
        <f t="shared" si="14"/>
        <v>28.019474617032476</v>
      </c>
      <c r="U21" s="198">
        <f t="shared" si="15"/>
        <v>0.28019474617032503</v>
      </c>
      <c r="V21" s="199">
        <f t="shared" si="16"/>
        <v>28.299669363202799</v>
      </c>
      <c r="W21" s="199">
        <f t="shared" si="17"/>
        <v>14.1498346816014</v>
      </c>
      <c r="X21" s="225">
        <f t="shared" si="23"/>
        <v>487.08128873036003</v>
      </c>
      <c r="Y21" s="199">
        <f t="shared" si="18"/>
        <v>87.645896634164856</v>
      </c>
      <c r="Z21" s="5"/>
      <c r="AA21" s="6"/>
      <c r="AB21" s="6"/>
      <c r="AC21" s="6"/>
      <c r="AD21" s="6"/>
      <c r="AE21" s="6"/>
      <c r="AF21" s="6"/>
      <c r="AG21" s="6"/>
      <c r="AH21" s="7"/>
      <c r="AI21" s="65"/>
      <c r="AL21" s="70">
        <f t="shared" si="0"/>
        <v>26.048478417345887</v>
      </c>
      <c r="AM21" s="70"/>
      <c r="AN21" s="75">
        <f t="shared" si="1"/>
        <v>26.048478417345887</v>
      </c>
      <c r="AO21" s="75">
        <f t="shared" si="2"/>
        <v>1.5401600723400932</v>
      </c>
      <c r="AP21" s="75">
        <f t="shared" si="3"/>
        <v>0.43083612734649546</v>
      </c>
      <c r="AQ21" s="75">
        <f t="shared" si="19"/>
        <v>28.019474617032476</v>
      </c>
      <c r="AR21" s="75">
        <f t="shared" si="4"/>
        <v>1.5401600723400932</v>
      </c>
      <c r="AS21" s="75">
        <f t="shared" si="5"/>
        <v>0.43083612734649546</v>
      </c>
      <c r="AT21" s="88">
        <f t="shared" si="6"/>
        <v>26.048478417345887</v>
      </c>
      <c r="AU21" s="39">
        <f t="shared" si="24"/>
        <v>195.36358813009417</v>
      </c>
      <c r="AV21" s="39">
        <f t="shared" si="20"/>
        <v>26.048478417345887</v>
      </c>
      <c r="AW21" s="39"/>
      <c r="AX21" s="92"/>
    </row>
    <row r="22" spans="2:50" ht="16.05" customHeight="1" x14ac:dyDescent="0.2">
      <c r="B22" s="1" t="s">
        <v>106</v>
      </c>
      <c r="I22" s="193">
        <v>0.22916666666666699</v>
      </c>
      <c r="J22" s="194">
        <v>50</v>
      </c>
      <c r="K22" s="195">
        <f t="shared" si="7"/>
        <v>50</v>
      </c>
      <c r="L22" s="196">
        <f t="shared" si="8"/>
        <v>26.048478417345887</v>
      </c>
      <c r="M22" s="212">
        <f t="shared" si="21"/>
        <v>52.096956834691774</v>
      </c>
      <c r="N22" s="198">
        <f t="shared" si="22"/>
        <v>0.43083612734649546</v>
      </c>
      <c r="O22" s="199">
        <f t="shared" si="9"/>
        <v>98.372933232016564</v>
      </c>
      <c r="P22" s="199">
        <f t="shared" si="10"/>
        <v>26.479314544692382</v>
      </c>
      <c r="Q22" s="199">
        <f t="shared" si="11"/>
        <v>52.958629089384765</v>
      </c>
      <c r="R22" s="212">
        <f t="shared" si="12"/>
        <v>94.503251422837678</v>
      </c>
      <c r="S22" s="197">
        <f t="shared" si="13"/>
        <v>1.5401600723400932</v>
      </c>
      <c r="T22" s="212">
        <f t="shared" si="14"/>
        <v>28.019474617032476</v>
      </c>
      <c r="U22" s="198">
        <f t="shared" si="15"/>
        <v>0.28019474617032503</v>
      </c>
      <c r="V22" s="199">
        <f t="shared" si="16"/>
        <v>28.299669363202799</v>
      </c>
      <c r="W22" s="199">
        <f t="shared" si="17"/>
        <v>14.1498346816014</v>
      </c>
      <c r="X22" s="225">
        <f t="shared" si="23"/>
        <v>501.23112341196145</v>
      </c>
      <c r="Y22" s="199">
        <f t="shared" si="18"/>
        <v>90.192032108033771</v>
      </c>
      <c r="Z22" s="5"/>
      <c r="AA22" s="6"/>
      <c r="AB22" s="6"/>
      <c r="AC22" s="6"/>
      <c r="AD22" s="6"/>
      <c r="AE22" s="6"/>
      <c r="AF22" s="6"/>
      <c r="AG22" s="6"/>
      <c r="AH22" s="7"/>
      <c r="AI22" s="65"/>
      <c r="AL22" s="70">
        <f t="shared" si="0"/>
        <v>26.048478417345887</v>
      </c>
      <c r="AM22" s="70"/>
      <c r="AN22" s="75">
        <f t="shared" si="1"/>
        <v>26.048478417345887</v>
      </c>
      <c r="AO22" s="75">
        <f t="shared" si="2"/>
        <v>1.5401600723400932</v>
      </c>
      <c r="AP22" s="75">
        <f t="shared" si="3"/>
        <v>0.43083612734649546</v>
      </c>
      <c r="AQ22" s="75">
        <f t="shared" si="19"/>
        <v>28.019474617032476</v>
      </c>
      <c r="AR22" s="75">
        <f t="shared" si="4"/>
        <v>1.5401600723400932</v>
      </c>
      <c r="AS22" s="75">
        <f t="shared" si="5"/>
        <v>0.43083612734649546</v>
      </c>
      <c r="AT22" s="88">
        <f t="shared" si="6"/>
        <v>26.048478417345887</v>
      </c>
      <c r="AU22" s="39">
        <f t="shared" si="24"/>
        <v>208.38782733876712</v>
      </c>
      <c r="AV22" s="39">
        <f t="shared" si="20"/>
        <v>26.048478417345887</v>
      </c>
      <c r="AW22" s="39"/>
      <c r="AX22" s="92"/>
    </row>
    <row r="23" spans="2:50" ht="16.05" customHeight="1" x14ac:dyDescent="0.2">
      <c r="B23" s="1" t="s">
        <v>86</v>
      </c>
      <c r="I23" s="193">
        <v>0.25</v>
      </c>
      <c r="J23" s="194">
        <v>60</v>
      </c>
      <c r="K23" s="195">
        <f t="shared" si="7"/>
        <v>60</v>
      </c>
      <c r="L23" s="196">
        <f t="shared" si="8"/>
        <v>26.048478417345887</v>
      </c>
      <c r="M23" s="212">
        <f t="shared" si="21"/>
        <v>52.096956834691774</v>
      </c>
      <c r="N23" s="198">
        <f t="shared" si="22"/>
        <v>0.43083612734649546</v>
      </c>
      <c r="O23" s="199">
        <f t="shared" si="9"/>
        <v>98.372933232016564</v>
      </c>
      <c r="P23" s="199">
        <f t="shared" si="10"/>
        <v>26.479314544692382</v>
      </c>
      <c r="Q23" s="199">
        <f t="shared" si="11"/>
        <v>52.958629089384765</v>
      </c>
      <c r="R23" s="212">
        <f t="shared" si="12"/>
        <v>94.503251422837678</v>
      </c>
      <c r="S23" s="197">
        <f t="shared" si="13"/>
        <v>1.5401600723400932</v>
      </c>
      <c r="T23" s="212">
        <f t="shared" si="14"/>
        <v>28.019474617032476</v>
      </c>
      <c r="U23" s="198">
        <f t="shared" si="15"/>
        <v>0.28019474617032503</v>
      </c>
      <c r="V23" s="199">
        <f t="shared" si="16"/>
        <v>28.299669363202799</v>
      </c>
      <c r="W23" s="199">
        <f t="shared" si="17"/>
        <v>14.1498346816014</v>
      </c>
      <c r="X23" s="225">
        <f t="shared" si="23"/>
        <v>515.38095809356287</v>
      </c>
      <c r="Y23" s="199">
        <f t="shared" si="18"/>
        <v>92.738167581902701</v>
      </c>
      <c r="Z23" s="5"/>
      <c r="AA23" s="6"/>
      <c r="AB23" s="6"/>
      <c r="AC23" s="6"/>
      <c r="AD23" s="6"/>
      <c r="AE23" s="6"/>
      <c r="AF23" s="6"/>
      <c r="AG23" s="6"/>
      <c r="AH23" s="7"/>
      <c r="AI23" s="65"/>
      <c r="AL23" s="70">
        <f t="shared" si="0"/>
        <v>26.048478417345887</v>
      </c>
      <c r="AM23" s="70"/>
      <c r="AN23" s="75">
        <f t="shared" si="1"/>
        <v>26.048478417345887</v>
      </c>
      <c r="AO23" s="75">
        <f t="shared" si="2"/>
        <v>1.5401600723400932</v>
      </c>
      <c r="AP23" s="75">
        <f t="shared" si="3"/>
        <v>0.43083612734649546</v>
      </c>
      <c r="AQ23" s="75">
        <f t="shared" si="19"/>
        <v>28.019474617032476</v>
      </c>
      <c r="AR23" s="75">
        <f t="shared" si="4"/>
        <v>1.5401600723400932</v>
      </c>
      <c r="AS23" s="75">
        <f t="shared" si="5"/>
        <v>0.43083612734649546</v>
      </c>
      <c r="AT23" s="88">
        <f t="shared" si="6"/>
        <v>26.048478417345887</v>
      </c>
      <c r="AU23" s="39">
        <f t="shared" si="24"/>
        <v>221.41206654744008</v>
      </c>
      <c r="AV23" s="39">
        <f t="shared" si="20"/>
        <v>26.048478417345887</v>
      </c>
      <c r="AW23" s="39"/>
      <c r="AX23" s="92"/>
    </row>
    <row r="24" spans="2:50" ht="16.05" customHeight="1" x14ac:dyDescent="0.2">
      <c r="B24" s="40" t="s">
        <v>107</v>
      </c>
      <c r="C24" s="40"/>
      <c r="D24" s="40"/>
      <c r="E24" s="168">
        <v>0.8</v>
      </c>
      <c r="I24" s="193">
        <v>0.27083333333333298</v>
      </c>
      <c r="J24" s="194">
        <v>70</v>
      </c>
      <c r="K24" s="195">
        <f t="shared" si="7"/>
        <v>70</v>
      </c>
      <c r="L24" s="196">
        <f t="shared" si="8"/>
        <v>26.048478417345887</v>
      </c>
      <c r="M24" s="212">
        <f t="shared" si="21"/>
        <v>52.096956834691774</v>
      </c>
      <c r="N24" s="198">
        <f t="shared" si="22"/>
        <v>0.43083612734649546</v>
      </c>
      <c r="O24" s="199">
        <f t="shared" si="9"/>
        <v>98.372933232016564</v>
      </c>
      <c r="P24" s="199">
        <f t="shared" si="10"/>
        <v>26.479314544692382</v>
      </c>
      <c r="Q24" s="199">
        <f t="shared" si="11"/>
        <v>52.958629089384765</v>
      </c>
      <c r="R24" s="212">
        <f t="shared" si="12"/>
        <v>94.503251422837678</v>
      </c>
      <c r="S24" s="197">
        <f t="shared" si="13"/>
        <v>1.5401600723400932</v>
      </c>
      <c r="T24" s="212">
        <f t="shared" si="14"/>
        <v>28.019474617032476</v>
      </c>
      <c r="U24" s="198">
        <f t="shared" si="15"/>
        <v>0.28019474617032503</v>
      </c>
      <c r="V24" s="199">
        <f t="shared" si="16"/>
        <v>28.299669363202799</v>
      </c>
      <c r="W24" s="199">
        <f t="shared" si="17"/>
        <v>14.1498346816014</v>
      </c>
      <c r="X24" s="225">
        <f t="shared" si="23"/>
        <v>529.53079277516429</v>
      </c>
      <c r="Y24" s="199">
        <f t="shared" si="18"/>
        <v>95.284303055771616</v>
      </c>
      <c r="Z24" s="5"/>
      <c r="AA24" s="6"/>
      <c r="AB24" s="6"/>
      <c r="AC24" s="6"/>
      <c r="AD24" s="6"/>
      <c r="AE24" s="6"/>
      <c r="AF24" s="6"/>
      <c r="AG24" s="6"/>
      <c r="AH24" s="7"/>
      <c r="AI24" s="65"/>
      <c r="AL24" s="70">
        <f t="shared" si="0"/>
        <v>26.048478417345887</v>
      </c>
      <c r="AM24" s="70"/>
      <c r="AN24" s="75">
        <f t="shared" si="1"/>
        <v>26.048478417345887</v>
      </c>
      <c r="AO24" s="75">
        <f t="shared" si="2"/>
        <v>1.5401600723400932</v>
      </c>
      <c r="AP24" s="75">
        <f t="shared" si="3"/>
        <v>0.43083612734649546</v>
      </c>
      <c r="AQ24" s="75">
        <f t="shared" si="19"/>
        <v>28.019474617032476</v>
      </c>
      <c r="AR24" s="75">
        <f t="shared" si="4"/>
        <v>1.5401600723400932</v>
      </c>
      <c r="AS24" s="75">
        <f t="shared" si="5"/>
        <v>0.43083612734649546</v>
      </c>
      <c r="AT24" s="88">
        <f t="shared" si="6"/>
        <v>26.048478417345887</v>
      </c>
      <c r="AU24" s="39">
        <f t="shared" si="24"/>
        <v>234.43630575611303</v>
      </c>
      <c r="AV24" s="39">
        <f t="shared" si="20"/>
        <v>26.048478417345887</v>
      </c>
      <c r="AW24" s="39"/>
      <c r="AX24" s="92"/>
    </row>
    <row r="25" spans="2:50" ht="16.05" customHeight="1" x14ac:dyDescent="0.2">
      <c r="B25" s="40" t="s">
        <v>108</v>
      </c>
      <c r="C25" s="40"/>
      <c r="D25" s="260"/>
      <c r="E25" s="11">
        <f>E21*E24</f>
        <v>0.48</v>
      </c>
      <c r="F25" s="40"/>
      <c r="I25" s="193">
        <v>0.29166666666666702</v>
      </c>
      <c r="J25" s="194">
        <v>80</v>
      </c>
      <c r="K25" s="195">
        <f t="shared" si="7"/>
        <v>80</v>
      </c>
      <c r="L25" s="196">
        <f t="shared" si="8"/>
        <v>26.048478417345887</v>
      </c>
      <c r="M25" s="212">
        <f t="shared" si="21"/>
        <v>52.096956834691774</v>
      </c>
      <c r="N25" s="198">
        <f t="shared" si="22"/>
        <v>0.43083612734649546</v>
      </c>
      <c r="O25" s="199">
        <f t="shared" si="9"/>
        <v>98.372933232016564</v>
      </c>
      <c r="P25" s="199">
        <f t="shared" si="10"/>
        <v>26.479314544692382</v>
      </c>
      <c r="Q25" s="199">
        <f t="shared" si="11"/>
        <v>52.958629089384765</v>
      </c>
      <c r="R25" s="212">
        <f t="shared" si="12"/>
        <v>94.503251422837678</v>
      </c>
      <c r="S25" s="197">
        <f t="shared" si="13"/>
        <v>1.5401600723400932</v>
      </c>
      <c r="T25" s="212">
        <f t="shared" si="14"/>
        <v>28.019474617032476</v>
      </c>
      <c r="U25" s="198">
        <f t="shared" si="15"/>
        <v>0.28019474617032503</v>
      </c>
      <c r="V25" s="199">
        <f t="shared" si="16"/>
        <v>28.299669363202799</v>
      </c>
      <c r="W25" s="199">
        <f t="shared" si="17"/>
        <v>14.1498346816014</v>
      </c>
      <c r="X25" s="225">
        <f t="shared" si="23"/>
        <v>543.68062745676571</v>
      </c>
      <c r="Y25" s="199">
        <f t="shared" si="18"/>
        <v>97.830438529640531</v>
      </c>
      <c r="Z25" s="5"/>
      <c r="AA25" s="6"/>
      <c r="AB25" s="6"/>
      <c r="AC25" s="6"/>
      <c r="AD25" s="6"/>
      <c r="AE25" s="6"/>
      <c r="AF25" s="6"/>
      <c r="AG25" s="6"/>
      <c r="AH25" s="7"/>
      <c r="AI25" s="65"/>
      <c r="AL25" s="70">
        <f t="shared" si="0"/>
        <v>26.048478417345887</v>
      </c>
      <c r="AM25" s="70"/>
      <c r="AN25" s="75">
        <f t="shared" si="1"/>
        <v>26.048478417345887</v>
      </c>
      <c r="AO25" s="75">
        <f t="shared" si="2"/>
        <v>1.5401600723400932</v>
      </c>
      <c r="AP25" s="75">
        <f t="shared" si="3"/>
        <v>0.43083612734649546</v>
      </c>
      <c r="AQ25" s="75">
        <f t="shared" si="19"/>
        <v>28.019474617032476</v>
      </c>
      <c r="AR25" s="75">
        <f t="shared" si="4"/>
        <v>1.5401600723400932</v>
      </c>
      <c r="AS25" s="75">
        <f t="shared" si="5"/>
        <v>0.43083612734649546</v>
      </c>
      <c r="AT25" s="88">
        <f t="shared" si="6"/>
        <v>26.048478417345887</v>
      </c>
      <c r="AU25" s="39">
        <f t="shared" si="24"/>
        <v>247.46054496478598</v>
      </c>
      <c r="AV25" s="39">
        <f t="shared" si="20"/>
        <v>26.048478417345887</v>
      </c>
      <c r="AW25" s="39"/>
      <c r="AX25" s="92"/>
    </row>
    <row r="26" spans="2:50" ht="16.05" customHeight="1" x14ac:dyDescent="0.2">
      <c r="B26" s="1" t="s">
        <v>109</v>
      </c>
      <c r="I26" s="193">
        <v>0.3125</v>
      </c>
      <c r="J26" s="200">
        <v>100</v>
      </c>
      <c r="K26" s="201">
        <f t="shared" si="7"/>
        <v>100</v>
      </c>
      <c r="L26" s="202">
        <f t="shared" si="8"/>
        <v>26.048478417345887</v>
      </c>
      <c r="M26" s="228">
        <f t="shared" si="21"/>
        <v>52.096956834691774</v>
      </c>
      <c r="N26" s="204">
        <f t="shared" si="22"/>
        <v>0.43083612734649546</v>
      </c>
      <c r="O26" s="205">
        <f t="shared" si="9"/>
        <v>98.372933232016564</v>
      </c>
      <c r="P26" s="205">
        <f t="shared" si="10"/>
        <v>26.479314544692382</v>
      </c>
      <c r="Q26" s="205">
        <f t="shared" si="11"/>
        <v>52.958629089384765</v>
      </c>
      <c r="R26" s="228">
        <f t="shared" si="12"/>
        <v>94.503251422837678</v>
      </c>
      <c r="S26" s="203">
        <f t="shared" si="13"/>
        <v>1.5401600723400932</v>
      </c>
      <c r="T26" s="228">
        <f t="shared" si="14"/>
        <v>28.019474617032476</v>
      </c>
      <c r="U26" s="204">
        <f t="shared" si="15"/>
        <v>0.28019474617032503</v>
      </c>
      <c r="V26" s="205">
        <f t="shared" si="16"/>
        <v>28.299669363202799</v>
      </c>
      <c r="W26" s="205">
        <f t="shared" si="17"/>
        <v>14.1498346816014</v>
      </c>
      <c r="X26" s="226">
        <f t="shared" si="23"/>
        <v>555.73769843834657</v>
      </c>
      <c r="Y26" s="205">
        <f>X26/X$4*100</f>
        <v>100</v>
      </c>
      <c r="Z26" s="5"/>
      <c r="AA26" s="6"/>
      <c r="AB26" s="6"/>
      <c r="AC26" s="6"/>
      <c r="AD26" s="6"/>
      <c r="AE26" s="6"/>
      <c r="AF26" s="6"/>
      <c r="AG26" s="6"/>
      <c r="AH26" s="7"/>
      <c r="AI26" s="65"/>
      <c r="AL26" s="70">
        <f t="shared" si="0"/>
        <v>26.048478417345887</v>
      </c>
      <c r="AM26" s="70"/>
      <c r="AN26" s="75">
        <f t="shared" si="1"/>
        <v>26.048478417345887</v>
      </c>
      <c r="AO26" s="75">
        <f t="shared" si="2"/>
        <v>1.5401600723400932</v>
      </c>
      <c r="AP26" s="75">
        <f t="shared" si="3"/>
        <v>0.43083612734649546</v>
      </c>
      <c r="AQ26" s="75">
        <f t="shared" si="19"/>
        <v>28.019474617032476</v>
      </c>
      <c r="AR26" s="75">
        <f t="shared" si="4"/>
        <v>1.5401600723400932</v>
      </c>
      <c r="AS26" s="75">
        <f t="shared" si="5"/>
        <v>0.43083612734649546</v>
      </c>
      <c r="AT26" s="88">
        <f t="shared" si="6"/>
        <v>26.048478417345887</v>
      </c>
      <c r="AU26" s="39">
        <f t="shared" si="24"/>
        <v>260.48478417345893</v>
      </c>
      <c r="AV26" s="39">
        <f t="shared" si="20"/>
        <v>26.048478417345887</v>
      </c>
      <c r="AW26" s="39"/>
      <c r="AX26" s="92"/>
    </row>
    <row r="27" spans="2:50" ht="16.05" customHeight="1" x14ac:dyDescent="0.2">
      <c r="B27" s="51" t="s">
        <v>110</v>
      </c>
      <c r="I27" s="193">
        <v>0.33333333333333298</v>
      </c>
      <c r="J27" s="187">
        <v>150</v>
      </c>
      <c r="K27" s="188">
        <f t="shared" ref="K27:K54" si="25">J27-L27</f>
        <v>149.99999</v>
      </c>
      <c r="L27" s="206">
        <f>IF(J27&gt;J$5,J27-J$5,0.00001)</f>
        <v>1.0000000000000001E-5</v>
      </c>
      <c r="M27" s="209">
        <f t="shared" si="21"/>
        <v>2.0000000000000002E-5</v>
      </c>
      <c r="N27" s="208">
        <f t="shared" si="22"/>
        <v>0.13500000000004359</v>
      </c>
      <c r="O27" s="210">
        <f t="shared" si="9"/>
        <v>7.4068587512012233E-3</v>
      </c>
      <c r="P27" s="210">
        <f t="shared" si="10"/>
        <v>0.1350100000000436</v>
      </c>
      <c r="Q27" s="209">
        <f t="shared" si="11"/>
        <v>0.27002000000008719</v>
      </c>
      <c r="R27" s="209">
        <f t="shared" si="12"/>
        <v>12.433176618421378</v>
      </c>
      <c r="S27" s="207">
        <f t="shared" si="13"/>
        <v>0.95087500062006036</v>
      </c>
      <c r="T27" s="209">
        <f t="shared" si="14"/>
        <v>1.085885000620104</v>
      </c>
      <c r="U27" s="207">
        <f t="shared" si="15"/>
        <v>1.085885000620105E-2</v>
      </c>
      <c r="V27" s="209">
        <f t="shared" si="16"/>
        <v>1.096743850626305</v>
      </c>
      <c r="W27" s="210">
        <f t="shared" si="17"/>
        <v>0.54837192531315249</v>
      </c>
      <c r="X27" s="235">
        <f>X4</f>
        <v>555.73769843834657</v>
      </c>
      <c r="Y27" s="210">
        <f t="shared" si="18"/>
        <v>100</v>
      </c>
      <c r="Z27" s="5"/>
      <c r="AA27" s="6"/>
      <c r="AB27" s="6"/>
      <c r="AC27" s="6"/>
      <c r="AD27" s="6"/>
      <c r="AE27" s="6"/>
      <c r="AF27" s="6"/>
      <c r="AG27" s="6"/>
      <c r="AH27" s="7"/>
      <c r="AI27" s="66"/>
      <c r="AL27" s="72"/>
      <c r="AM27" s="72">
        <f t="shared" ref="AM27:AM54" si="26">L27</f>
        <v>1.0000000000000001E-5</v>
      </c>
      <c r="AN27" s="76">
        <f t="shared" ref="AN27:AN54" si="27">-L27</f>
        <v>-1.0000000000000001E-5</v>
      </c>
      <c r="AO27" s="76">
        <f t="shared" si="2"/>
        <v>0.95087500062006036</v>
      </c>
      <c r="AP27" s="76">
        <f t="shared" si="3"/>
        <v>0.13500000000004359</v>
      </c>
      <c r="AQ27" s="76">
        <f t="shared" si="19"/>
        <v>1.085865000620104</v>
      </c>
      <c r="AR27" s="76">
        <f t="shared" ref="AR27:AR54" si="28">-S27</f>
        <v>-0.95087500062006036</v>
      </c>
      <c r="AS27" s="76">
        <f t="shared" ref="AS27:AS54" si="29">-N27</f>
        <v>-0.13500000000004359</v>
      </c>
      <c r="AT27" s="68"/>
      <c r="AU27" s="144"/>
      <c r="AV27" s="39"/>
      <c r="AW27" s="39">
        <f>AN27</f>
        <v>-1.0000000000000001E-5</v>
      </c>
      <c r="AX27" s="92"/>
    </row>
    <row r="28" spans="2:50" ht="16.05" customHeight="1" x14ac:dyDescent="0.2">
      <c r="B28" s="1" t="s">
        <v>111</v>
      </c>
      <c r="I28" s="193">
        <v>0.35416666666666702</v>
      </c>
      <c r="J28" s="194">
        <v>250</v>
      </c>
      <c r="K28" s="195">
        <f t="shared" si="25"/>
        <v>249.99999</v>
      </c>
      <c r="L28" s="211">
        <f t="shared" ref="L28:L54" si="30">IF(J28&gt;J$5,J28-J$5,0.00001)</f>
        <v>1.0000000000000001E-5</v>
      </c>
      <c r="M28" s="212">
        <f t="shared" si="21"/>
        <v>2.0000000000000002E-5</v>
      </c>
      <c r="N28" s="198">
        <f t="shared" si="22"/>
        <v>0.13500000000004359</v>
      </c>
      <c r="O28" s="199">
        <f t="shared" si="9"/>
        <v>7.4068587512012233E-3</v>
      </c>
      <c r="P28" s="199">
        <f t="shared" si="10"/>
        <v>0.1350100000000436</v>
      </c>
      <c r="Q28" s="212">
        <f t="shared" si="11"/>
        <v>0.27002000000008719</v>
      </c>
      <c r="R28" s="212">
        <f t="shared" si="12"/>
        <v>12.433176618421378</v>
      </c>
      <c r="S28" s="197">
        <f t="shared" si="13"/>
        <v>0.95087500062006036</v>
      </c>
      <c r="T28" s="212">
        <f t="shared" si="14"/>
        <v>1.085885000620104</v>
      </c>
      <c r="U28" s="197">
        <f t="shared" si="15"/>
        <v>1.085885000620105E-2</v>
      </c>
      <c r="V28" s="212">
        <f t="shared" si="16"/>
        <v>1.096743850626305</v>
      </c>
      <c r="W28" s="199">
        <f t="shared" si="17"/>
        <v>0.54837192531315249</v>
      </c>
      <c r="X28" s="199">
        <f>X27-W27</f>
        <v>555.18932651303339</v>
      </c>
      <c r="Y28" s="199">
        <f t="shared" si="18"/>
        <v>99.901325404619101</v>
      </c>
      <c r="Z28" s="5"/>
      <c r="AA28" s="6"/>
      <c r="AB28" s="6" t="s">
        <v>22</v>
      </c>
      <c r="AC28" s="6" t="s">
        <v>58</v>
      </c>
      <c r="AD28" s="6"/>
      <c r="AE28" s="6"/>
      <c r="AF28" s="6"/>
      <c r="AG28" s="6"/>
      <c r="AH28" s="7"/>
      <c r="AI28" s="66"/>
      <c r="AL28" s="72"/>
      <c r="AM28" s="72">
        <f t="shared" si="26"/>
        <v>1.0000000000000001E-5</v>
      </c>
      <c r="AN28" s="76">
        <f t="shared" si="27"/>
        <v>-1.0000000000000001E-5</v>
      </c>
      <c r="AO28" s="76">
        <f t="shared" si="2"/>
        <v>0.95087500062006036</v>
      </c>
      <c r="AP28" s="76">
        <f t="shared" si="3"/>
        <v>0.13500000000004359</v>
      </c>
      <c r="AQ28" s="76">
        <f t="shared" si="19"/>
        <v>1.085865000620104</v>
      </c>
      <c r="AR28" s="76">
        <f t="shared" si="28"/>
        <v>-0.95087500062006036</v>
      </c>
      <c r="AS28" s="76">
        <f t="shared" si="29"/>
        <v>-0.13500000000004359</v>
      </c>
      <c r="AT28" s="64"/>
      <c r="AU28" s="145"/>
      <c r="AV28" s="39"/>
      <c r="AW28" s="39">
        <f t="shared" ref="AW28:AW54" si="31">AN28</f>
        <v>-1.0000000000000001E-5</v>
      </c>
      <c r="AX28" s="92"/>
    </row>
    <row r="29" spans="2:50" ht="16.05" customHeight="1" x14ac:dyDescent="0.2">
      <c r="B29" s="1" t="s">
        <v>112</v>
      </c>
      <c r="E29" s="88">
        <f>MAX(L27:L54)</f>
        <v>45</v>
      </c>
      <c r="F29" s="40" t="s">
        <v>7</v>
      </c>
      <c r="G29" s="284" t="s">
        <v>145</v>
      </c>
      <c r="H29" s="284"/>
      <c r="I29" s="193">
        <v>0.375</v>
      </c>
      <c r="J29" s="194">
        <v>295</v>
      </c>
      <c r="K29" s="195">
        <f t="shared" si="25"/>
        <v>270</v>
      </c>
      <c r="L29" s="211">
        <f t="shared" si="30"/>
        <v>25</v>
      </c>
      <c r="M29" s="212">
        <f t="shared" si="21"/>
        <v>50</v>
      </c>
      <c r="N29" s="198">
        <f t="shared" si="22"/>
        <v>0.40749999999999997</v>
      </c>
      <c r="O29" s="199">
        <f t="shared" si="9"/>
        <v>98.396142871199459</v>
      </c>
      <c r="P29" s="199">
        <f t="shared" si="10"/>
        <v>25.407499999999999</v>
      </c>
      <c r="Q29" s="212">
        <f t="shared" si="11"/>
        <v>50.814999999999998</v>
      </c>
      <c r="R29" s="212">
        <f t="shared" si="12"/>
        <v>94.425582499206428</v>
      </c>
      <c r="S29" s="197">
        <f t="shared" si="13"/>
        <v>1.499932633750003</v>
      </c>
      <c r="T29" s="212">
        <f t="shared" si="14"/>
        <v>26.907432633750002</v>
      </c>
      <c r="U29" s="197">
        <f t="shared" si="15"/>
        <v>0.26907432633750028</v>
      </c>
      <c r="V29" s="212">
        <f t="shared" si="16"/>
        <v>27.176506960087501</v>
      </c>
      <c r="W29" s="199">
        <f t="shared" si="17"/>
        <v>13.58825348004375</v>
      </c>
      <c r="X29" s="199">
        <f t="shared" ref="X29:X53" si="32">X28-W28</f>
        <v>554.64095458772022</v>
      </c>
      <c r="Y29" s="199">
        <f t="shared" si="18"/>
        <v>99.802650809238187</v>
      </c>
      <c r="Z29" s="2"/>
      <c r="AA29" s="3"/>
      <c r="AB29" s="3"/>
      <c r="AC29" s="3"/>
      <c r="AD29" s="3"/>
      <c r="AE29" s="3"/>
      <c r="AF29" s="3"/>
      <c r="AG29" s="3"/>
      <c r="AH29" s="4"/>
      <c r="AI29" s="66"/>
      <c r="AL29" s="72"/>
      <c r="AM29" s="72">
        <f t="shared" si="26"/>
        <v>25</v>
      </c>
      <c r="AN29" s="76">
        <f t="shared" si="27"/>
        <v>-25</v>
      </c>
      <c r="AO29" s="76">
        <f t="shared" si="2"/>
        <v>1.499932633750003</v>
      </c>
      <c r="AP29" s="76">
        <f t="shared" si="3"/>
        <v>0.40749999999999997</v>
      </c>
      <c r="AQ29" s="76">
        <f t="shared" si="19"/>
        <v>-23.092567366249998</v>
      </c>
      <c r="AR29" s="76">
        <f t="shared" si="28"/>
        <v>-1.499932633750003</v>
      </c>
      <c r="AS29" s="76">
        <f t="shared" si="29"/>
        <v>-0.40749999999999997</v>
      </c>
      <c r="AT29" s="64"/>
      <c r="AU29" s="145"/>
      <c r="AV29" s="39"/>
      <c r="AW29" s="39">
        <f t="shared" si="31"/>
        <v>-25</v>
      </c>
      <c r="AX29" s="92"/>
    </row>
    <row r="30" spans="2:50" ht="16.05" customHeight="1" x14ac:dyDescent="0.2">
      <c r="B30" s="1" t="s">
        <v>113</v>
      </c>
      <c r="F30" s="40"/>
      <c r="G30" s="284" t="s">
        <v>146</v>
      </c>
      <c r="H30" s="284"/>
      <c r="I30" s="193">
        <v>0.39583333333333298</v>
      </c>
      <c r="J30" s="194">
        <v>305</v>
      </c>
      <c r="K30" s="195">
        <f>J30-L30</f>
        <v>270</v>
      </c>
      <c r="L30" s="211">
        <f>IF(J30&gt;J$5,J30-J$5,0.00001)</f>
        <v>35</v>
      </c>
      <c r="M30" s="212">
        <f t="shared" si="21"/>
        <v>70</v>
      </c>
      <c r="N30" s="198">
        <f t="shared" si="22"/>
        <v>0.66909999999999992</v>
      </c>
      <c r="O30" s="199">
        <f t="shared" si="9"/>
        <v>98.124146670367352</v>
      </c>
      <c r="P30" s="199">
        <f t="shared" si="10"/>
        <v>35.6691</v>
      </c>
      <c r="Q30" s="212">
        <f t="shared" si="11"/>
        <v>71.338200000000001</v>
      </c>
      <c r="R30" s="212">
        <f t="shared" si="12"/>
        <v>94.837505502883019</v>
      </c>
      <c r="S30" s="197">
        <f t="shared" si="13"/>
        <v>1.9416530568859969</v>
      </c>
      <c r="T30" s="212">
        <f t="shared" si="14"/>
        <v>37.610753056885997</v>
      </c>
      <c r="U30" s="197">
        <f t="shared" si="15"/>
        <v>0.37610753056886032</v>
      </c>
      <c r="V30" s="212">
        <f t="shared" si="16"/>
        <v>37.986860587454856</v>
      </c>
      <c r="W30" s="199">
        <f t="shared" si="17"/>
        <v>18.993430293727428</v>
      </c>
      <c r="X30" s="199">
        <f t="shared" si="32"/>
        <v>541.05270110767651</v>
      </c>
      <c r="Y30" s="199">
        <f t="shared" si="18"/>
        <v>97.357566821193572</v>
      </c>
      <c r="Z30" s="5"/>
      <c r="AA30" s="6"/>
      <c r="AB30" s="6"/>
      <c r="AC30" s="6"/>
      <c r="AD30" s="6"/>
      <c r="AE30" s="6"/>
      <c r="AF30" s="6"/>
      <c r="AG30" s="6"/>
      <c r="AH30" s="7"/>
      <c r="AI30" s="66"/>
      <c r="AL30" s="72"/>
      <c r="AM30" s="72">
        <f t="shared" si="26"/>
        <v>35</v>
      </c>
      <c r="AN30" s="76">
        <f t="shared" si="27"/>
        <v>-35</v>
      </c>
      <c r="AO30" s="76">
        <f t="shared" si="2"/>
        <v>1.9416530568859969</v>
      </c>
      <c r="AP30" s="76">
        <f t="shared" si="3"/>
        <v>0.66909999999999992</v>
      </c>
      <c r="AQ30" s="76">
        <f t="shared" si="19"/>
        <v>-32.389246943114003</v>
      </c>
      <c r="AR30" s="76">
        <f t="shared" si="28"/>
        <v>-1.9416530568859969</v>
      </c>
      <c r="AS30" s="76">
        <f t="shared" si="29"/>
        <v>-0.66909999999999992</v>
      </c>
      <c r="AT30" s="64"/>
      <c r="AU30" s="145"/>
      <c r="AV30" s="39"/>
      <c r="AW30" s="39">
        <f t="shared" si="31"/>
        <v>-35</v>
      </c>
      <c r="AX30" s="92"/>
    </row>
    <row r="31" spans="2:50" ht="16.05" customHeight="1" x14ac:dyDescent="0.2">
      <c r="B31" s="342" t="s">
        <v>150</v>
      </c>
      <c r="C31" s="342"/>
      <c r="D31" s="343"/>
      <c r="E31" s="122">
        <f>L59</f>
        <v>238.50006499999989</v>
      </c>
      <c r="F31" s="259" t="s">
        <v>14</v>
      </c>
      <c r="G31" s="340" t="s">
        <v>147</v>
      </c>
      <c r="H31" s="341"/>
      <c r="I31" s="193">
        <v>0.41666666666666702</v>
      </c>
      <c r="J31" s="194">
        <v>305</v>
      </c>
      <c r="K31" s="195">
        <f t="shared" si="25"/>
        <v>270</v>
      </c>
      <c r="L31" s="211">
        <f>IF(J31&gt;J$5,J31-J$5,0.00001)</f>
        <v>35</v>
      </c>
      <c r="M31" s="212">
        <f t="shared" si="21"/>
        <v>70</v>
      </c>
      <c r="N31" s="198">
        <f t="shared" si="22"/>
        <v>0.66909999999999992</v>
      </c>
      <c r="O31" s="199">
        <f t="shared" si="9"/>
        <v>98.124146670367352</v>
      </c>
      <c r="P31" s="199">
        <f t="shared" si="10"/>
        <v>35.6691</v>
      </c>
      <c r="Q31" s="212">
        <f t="shared" si="11"/>
        <v>71.338200000000001</v>
      </c>
      <c r="R31" s="212">
        <f t="shared" si="12"/>
        <v>94.837505502883019</v>
      </c>
      <c r="S31" s="197">
        <f t="shared" si="13"/>
        <v>1.9416530568859969</v>
      </c>
      <c r="T31" s="212">
        <f t="shared" si="14"/>
        <v>37.610753056885997</v>
      </c>
      <c r="U31" s="197">
        <f t="shared" si="15"/>
        <v>0.37610753056886032</v>
      </c>
      <c r="V31" s="212">
        <f t="shared" si="16"/>
        <v>37.986860587454856</v>
      </c>
      <c r="W31" s="199">
        <f t="shared" si="17"/>
        <v>18.993430293727428</v>
      </c>
      <c r="X31" s="199">
        <f>X30-W30</f>
        <v>522.05927081394907</v>
      </c>
      <c r="Y31" s="199">
        <f t="shared" si="18"/>
        <v>93.939869884833129</v>
      </c>
      <c r="Z31" s="5"/>
      <c r="AA31" s="6"/>
      <c r="AB31" s="6"/>
      <c r="AC31" s="6"/>
      <c r="AD31" s="6"/>
      <c r="AE31" s="6"/>
      <c r="AF31" s="6"/>
      <c r="AG31" s="6"/>
      <c r="AH31" s="7"/>
      <c r="AI31" s="66"/>
      <c r="AL31" s="72"/>
      <c r="AM31" s="72">
        <f t="shared" si="26"/>
        <v>35</v>
      </c>
      <c r="AN31" s="76">
        <f t="shared" si="27"/>
        <v>-35</v>
      </c>
      <c r="AO31" s="76">
        <f t="shared" si="2"/>
        <v>1.9416530568859969</v>
      </c>
      <c r="AP31" s="76">
        <f t="shared" si="3"/>
        <v>0.66909999999999992</v>
      </c>
      <c r="AQ31" s="76">
        <f t="shared" si="19"/>
        <v>-32.389246943114003</v>
      </c>
      <c r="AR31" s="76">
        <f t="shared" si="28"/>
        <v>-1.9416530568859969</v>
      </c>
      <c r="AS31" s="76">
        <f t="shared" si="29"/>
        <v>-0.66909999999999992</v>
      </c>
      <c r="AT31" s="64"/>
      <c r="AU31" s="145"/>
      <c r="AV31" s="39"/>
      <c r="AW31" s="39">
        <f t="shared" si="31"/>
        <v>-35</v>
      </c>
      <c r="AX31" s="92"/>
    </row>
    <row r="32" spans="2:50" ht="16.05" customHeight="1" x14ac:dyDescent="0.2">
      <c r="B32" s="264" t="s">
        <v>114</v>
      </c>
      <c r="D32" s="113"/>
      <c r="E32" s="122">
        <f>V4/100*(R7/100)*(O7/100)*100</f>
        <v>91.560075478796804</v>
      </c>
      <c r="F32" s="259" t="s">
        <v>75</v>
      </c>
      <c r="G32" s="288">
        <f>E31/G33*100</f>
        <v>89.408211250183825</v>
      </c>
      <c r="H32" s="285" t="s">
        <v>75</v>
      </c>
      <c r="I32" s="193">
        <v>0.4375</v>
      </c>
      <c r="J32" s="194">
        <v>305</v>
      </c>
      <c r="K32" s="195">
        <f t="shared" si="25"/>
        <v>270</v>
      </c>
      <c r="L32" s="211">
        <f t="shared" si="30"/>
        <v>35</v>
      </c>
      <c r="M32" s="212">
        <f t="shared" si="21"/>
        <v>70</v>
      </c>
      <c r="N32" s="198">
        <f t="shared" si="22"/>
        <v>0.66909999999999992</v>
      </c>
      <c r="O32" s="199">
        <f t="shared" si="9"/>
        <v>98.124146670367352</v>
      </c>
      <c r="P32" s="199">
        <f t="shared" si="10"/>
        <v>35.6691</v>
      </c>
      <c r="Q32" s="212">
        <f t="shared" si="11"/>
        <v>71.338200000000001</v>
      </c>
      <c r="R32" s="212">
        <f t="shared" si="12"/>
        <v>94.837505502883019</v>
      </c>
      <c r="S32" s="197">
        <f t="shared" si="13"/>
        <v>1.9416530568859969</v>
      </c>
      <c r="T32" s="212">
        <f t="shared" si="14"/>
        <v>37.610753056885997</v>
      </c>
      <c r="U32" s="197">
        <f t="shared" si="15"/>
        <v>0.37610753056886032</v>
      </c>
      <c r="V32" s="212">
        <f t="shared" si="16"/>
        <v>37.986860587454856</v>
      </c>
      <c r="W32" s="199">
        <f t="shared" si="17"/>
        <v>18.993430293727428</v>
      </c>
      <c r="X32" s="199">
        <f t="shared" si="32"/>
        <v>503.06584052022163</v>
      </c>
      <c r="Y32" s="199">
        <f t="shared" si="18"/>
        <v>90.522172948472672</v>
      </c>
      <c r="Z32" s="5"/>
      <c r="AA32" s="6"/>
      <c r="AB32" s="6"/>
      <c r="AC32" s="6"/>
      <c r="AD32" s="6"/>
      <c r="AE32" s="6"/>
      <c r="AF32" s="6"/>
      <c r="AG32" s="6"/>
      <c r="AH32" s="7"/>
      <c r="AI32" s="66"/>
      <c r="AL32" s="72"/>
      <c r="AM32" s="72">
        <f t="shared" si="26"/>
        <v>35</v>
      </c>
      <c r="AN32" s="76">
        <f t="shared" si="27"/>
        <v>-35</v>
      </c>
      <c r="AO32" s="76">
        <f t="shared" si="2"/>
        <v>1.9416530568859969</v>
      </c>
      <c r="AP32" s="76">
        <f t="shared" si="3"/>
        <v>0.66909999999999992</v>
      </c>
      <c r="AQ32" s="76">
        <f t="shared" si="19"/>
        <v>-32.389246943114003</v>
      </c>
      <c r="AR32" s="76">
        <f t="shared" si="28"/>
        <v>-1.9416530568859969</v>
      </c>
      <c r="AS32" s="76">
        <f t="shared" si="29"/>
        <v>-0.66909999999999992</v>
      </c>
      <c r="AT32" s="64"/>
      <c r="AU32" s="145"/>
      <c r="AV32" s="39"/>
      <c r="AW32" s="39">
        <f t="shared" si="31"/>
        <v>-35</v>
      </c>
      <c r="AX32" s="92"/>
    </row>
    <row r="33" spans="1:50" ht="16.05" customHeight="1" x14ac:dyDescent="0.2">
      <c r="A33" s="37"/>
      <c r="B33" s="40" t="s">
        <v>116</v>
      </c>
      <c r="C33" s="58"/>
      <c r="D33" s="58"/>
      <c r="E33" s="122">
        <f>E31/E32*100</f>
        <v>260.48478417345888</v>
      </c>
      <c r="F33" s="259" t="s">
        <v>14</v>
      </c>
      <c r="G33" s="288">
        <f>V59</f>
        <v>266.75409525040635</v>
      </c>
      <c r="H33" s="285" t="s">
        <v>14</v>
      </c>
      <c r="I33" s="193">
        <v>0.45833333333333298</v>
      </c>
      <c r="J33" s="194">
        <v>305</v>
      </c>
      <c r="K33" s="195">
        <f t="shared" si="25"/>
        <v>270</v>
      </c>
      <c r="L33" s="211">
        <f t="shared" si="30"/>
        <v>35</v>
      </c>
      <c r="M33" s="212">
        <f t="shared" si="21"/>
        <v>70</v>
      </c>
      <c r="N33" s="198">
        <f t="shared" si="22"/>
        <v>0.66909999999999992</v>
      </c>
      <c r="O33" s="199">
        <f t="shared" si="9"/>
        <v>98.124146670367352</v>
      </c>
      <c r="P33" s="199">
        <f t="shared" si="10"/>
        <v>35.6691</v>
      </c>
      <c r="Q33" s="212">
        <f t="shared" si="11"/>
        <v>71.338200000000001</v>
      </c>
      <c r="R33" s="212">
        <f t="shared" si="12"/>
        <v>94.837505502883019</v>
      </c>
      <c r="S33" s="197">
        <f t="shared" si="13"/>
        <v>1.9416530568859969</v>
      </c>
      <c r="T33" s="212">
        <f t="shared" si="14"/>
        <v>37.610753056885997</v>
      </c>
      <c r="U33" s="197">
        <f t="shared" si="15"/>
        <v>0.37610753056886032</v>
      </c>
      <c r="V33" s="212">
        <f t="shared" si="16"/>
        <v>37.986860587454856</v>
      </c>
      <c r="W33" s="199">
        <f t="shared" si="17"/>
        <v>18.993430293727428</v>
      </c>
      <c r="X33" s="199">
        <f t="shared" si="32"/>
        <v>484.07241022649418</v>
      </c>
      <c r="Y33" s="199">
        <f t="shared" si="18"/>
        <v>87.104476012112229</v>
      </c>
      <c r="Z33" s="5"/>
      <c r="AA33" s="6"/>
      <c r="AB33" s="6"/>
      <c r="AC33" s="6"/>
      <c r="AD33" s="6"/>
      <c r="AE33" s="6"/>
      <c r="AF33" s="6"/>
      <c r="AG33" s="6"/>
      <c r="AH33" s="7"/>
      <c r="AI33" s="66"/>
      <c r="AL33" s="72"/>
      <c r="AM33" s="72">
        <f t="shared" si="26"/>
        <v>35</v>
      </c>
      <c r="AN33" s="76">
        <f t="shared" si="27"/>
        <v>-35</v>
      </c>
      <c r="AO33" s="76">
        <f t="shared" si="2"/>
        <v>1.9416530568859969</v>
      </c>
      <c r="AP33" s="76">
        <f t="shared" si="3"/>
        <v>0.66909999999999992</v>
      </c>
      <c r="AQ33" s="76">
        <f t="shared" si="19"/>
        <v>-32.389246943114003</v>
      </c>
      <c r="AR33" s="76">
        <f t="shared" si="28"/>
        <v>-1.9416530568859969</v>
      </c>
      <c r="AS33" s="76">
        <f t="shared" si="29"/>
        <v>-0.66909999999999992</v>
      </c>
      <c r="AT33" s="64"/>
      <c r="AU33" s="145"/>
      <c r="AV33" s="39"/>
      <c r="AW33" s="39">
        <f t="shared" si="31"/>
        <v>-35</v>
      </c>
      <c r="AX33" s="92"/>
    </row>
    <row r="34" spans="1:50" ht="16.05" customHeight="1" x14ac:dyDescent="0.2">
      <c r="A34" s="37"/>
      <c r="B34" s="40" t="s">
        <v>117</v>
      </c>
      <c r="E34" s="122">
        <f>E31/E32/E25*100</f>
        <v>542.67663369470597</v>
      </c>
      <c r="F34" s="259" t="s">
        <v>14</v>
      </c>
      <c r="G34" s="288">
        <f>G33/E25</f>
        <v>555.73769843834657</v>
      </c>
      <c r="H34" s="285" t="s">
        <v>14</v>
      </c>
      <c r="I34" s="193">
        <v>0.47916666666666702</v>
      </c>
      <c r="J34" s="194">
        <v>300</v>
      </c>
      <c r="K34" s="195">
        <f t="shared" si="25"/>
        <v>270</v>
      </c>
      <c r="L34" s="211">
        <f t="shared" si="30"/>
        <v>30</v>
      </c>
      <c r="M34" s="212">
        <f t="shared" si="21"/>
        <v>60</v>
      </c>
      <c r="N34" s="198">
        <f t="shared" si="22"/>
        <v>0.52739999999999998</v>
      </c>
      <c r="O34" s="199">
        <f t="shared" si="9"/>
        <v>98.272371705418735</v>
      </c>
      <c r="P34" s="199">
        <f t="shared" si="10"/>
        <v>30.5274</v>
      </c>
      <c r="Q34" s="212">
        <f t="shared" si="11"/>
        <v>61.0548</v>
      </c>
      <c r="R34" s="212">
        <f t="shared" si="12"/>
        <v>94.7116765213121</v>
      </c>
      <c r="S34" s="197">
        <f t="shared" si="13"/>
        <v>1.7045286504559982</v>
      </c>
      <c r="T34" s="212">
        <f t="shared" si="14"/>
        <v>32.231928650455998</v>
      </c>
      <c r="U34" s="197">
        <f t="shared" si="15"/>
        <v>0.32231928650456027</v>
      </c>
      <c r="V34" s="212">
        <f t="shared" si="16"/>
        <v>32.554247936960557</v>
      </c>
      <c r="W34" s="199">
        <f t="shared" si="17"/>
        <v>16.277123968480279</v>
      </c>
      <c r="X34" s="199">
        <f t="shared" si="32"/>
        <v>465.07897993276674</v>
      </c>
      <c r="Y34" s="199">
        <f t="shared" si="18"/>
        <v>83.686779075751787</v>
      </c>
      <c r="Z34" s="5"/>
      <c r="AA34" s="6"/>
      <c r="AB34" s="6"/>
      <c r="AC34" s="6"/>
      <c r="AD34" s="6"/>
      <c r="AE34" s="6"/>
      <c r="AF34" s="6"/>
      <c r="AG34" s="6"/>
      <c r="AH34" s="7"/>
      <c r="AI34" s="66"/>
      <c r="AL34" s="72"/>
      <c r="AM34" s="72">
        <f t="shared" si="26"/>
        <v>30</v>
      </c>
      <c r="AN34" s="76">
        <f t="shared" si="27"/>
        <v>-30</v>
      </c>
      <c r="AO34" s="76">
        <f t="shared" si="2"/>
        <v>1.7045286504559982</v>
      </c>
      <c r="AP34" s="76">
        <f t="shared" si="3"/>
        <v>0.52739999999999998</v>
      </c>
      <c r="AQ34" s="76">
        <f t="shared" si="19"/>
        <v>-27.768071349544002</v>
      </c>
      <c r="AR34" s="76">
        <f t="shared" si="28"/>
        <v>-1.7045286504559982</v>
      </c>
      <c r="AS34" s="76">
        <f t="shared" si="29"/>
        <v>-0.52739999999999998</v>
      </c>
      <c r="AT34" s="64"/>
      <c r="AU34" s="145"/>
      <c r="AV34" s="39"/>
      <c r="AW34" s="39">
        <f t="shared" si="31"/>
        <v>-30</v>
      </c>
      <c r="AX34" s="92"/>
    </row>
    <row r="35" spans="1:50" ht="16.05" customHeight="1" x14ac:dyDescent="0.2">
      <c r="A35" s="37"/>
      <c r="B35" s="1" t="s">
        <v>118</v>
      </c>
      <c r="E35" s="120"/>
      <c r="F35" s="259"/>
      <c r="G35" s="286"/>
      <c r="H35" s="287"/>
      <c r="I35" s="193">
        <v>0.5</v>
      </c>
      <c r="J35" s="194">
        <v>250</v>
      </c>
      <c r="K35" s="195">
        <f t="shared" si="25"/>
        <v>249.99999</v>
      </c>
      <c r="L35" s="211">
        <f t="shared" si="30"/>
        <v>1.0000000000000001E-5</v>
      </c>
      <c r="M35" s="212">
        <f t="shared" si="21"/>
        <v>2.0000000000000002E-5</v>
      </c>
      <c r="N35" s="198">
        <f t="shared" si="22"/>
        <v>0.13500000000004359</v>
      </c>
      <c r="O35" s="199">
        <f t="shared" si="9"/>
        <v>7.4068587512012233E-3</v>
      </c>
      <c r="P35" s="199">
        <f t="shared" si="10"/>
        <v>0.1350100000000436</v>
      </c>
      <c r="Q35" s="212">
        <f t="shared" si="11"/>
        <v>0.27002000000008719</v>
      </c>
      <c r="R35" s="212">
        <f t="shared" si="12"/>
        <v>12.433176618421378</v>
      </c>
      <c r="S35" s="197">
        <f t="shared" si="13"/>
        <v>0.95087500062006036</v>
      </c>
      <c r="T35" s="212">
        <f t="shared" si="14"/>
        <v>1.085885000620104</v>
      </c>
      <c r="U35" s="197">
        <f t="shared" si="15"/>
        <v>1.085885000620105E-2</v>
      </c>
      <c r="V35" s="212">
        <f t="shared" si="16"/>
        <v>1.096743850626305</v>
      </c>
      <c r="W35" s="199">
        <f t="shared" si="17"/>
        <v>0.54837192531315249</v>
      </c>
      <c r="X35" s="199">
        <f t="shared" si="32"/>
        <v>448.80185596428646</v>
      </c>
      <c r="Y35" s="199">
        <f t="shared" si="18"/>
        <v>80.757857029574254</v>
      </c>
      <c r="Z35" s="5"/>
      <c r="AA35" s="6"/>
      <c r="AB35" s="6"/>
      <c r="AC35" s="6"/>
      <c r="AD35" s="6"/>
      <c r="AE35" s="6"/>
      <c r="AF35" s="6"/>
      <c r="AG35" s="6"/>
      <c r="AH35" s="7"/>
      <c r="AI35" s="66"/>
      <c r="AL35" s="72"/>
      <c r="AM35" s="72">
        <f t="shared" si="26"/>
        <v>1.0000000000000001E-5</v>
      </c>
      <c r="AN35" s="76">
        <f t="shared" si="27"/>
        <v>-1.0000000000000001E-5</v>
      </c>
      <c r="AO35" s="76">
        <f t="shared" si="2"/>
        <v>0.95087500062006036</v>
      </c>
      <c r="AP35" s="76">
        <f t="shared" si="3"/>
        <v>0.13500000000004359</v>
      </c>
      <c r="AQ35" s="76">
        <f t="shared" si="19"/>
        <v>1.085865000620104</v>
      </c>
      <c r="AR35" s="76">
        <f t="shared" si="28"/>
        <v>-0.95087500062006036</v>
      </c>
      <c r="AS35" s="76">
        <f t="shared" si="29"/>
        <v>-0.13500000000004359</v>
      </c>
      <c r="AT35" s="64"/>
      <c r="AU35" s="145"/>
      <c r="AV35" s="39"/>
      <c r="AW35" s="39">
        <f t="shared" si="31"/>
        <v>-1.0000000000000001E-5</v>
      </c>
      <c r="AX35" s="92"/>
    </row>
    <row r="36" spans="1:50" ht="16.05" customHeight="1" x14ac:dyDescent="0.2">
      <c r="A36" s="37"/>
      <c r="B36" s="40" t="s">
        <v>119</v>
      </c>
      <c r="C36" s="40"/>
      <c r="D36" s="40"/>
      <c r="E36" s="123">
        <f>E29/E34</f>
        <v>8.2922309909727362E-2</v>
      </c>
      <c r="F36" s="259" t="s">
        <v>13</v>
      </c>
      <c r="G36" s="288"/>
      <c r="H36" s="289"/>
      <c r="I36" s="193">
        <v>0.52083333333333304</v>
      </c>
      <c r="J36" s="194">
        <v>250</v>
      </c>
      <c r="K36" s="195">
        <f t="shared" si="25"/>
        <v>249.99999</v>
      </c>
      <c r="L36" s="211">
        <f t="shared" si="30"/>
        <v>1.0000000000000001E-5</v>
      </c>
      <c r="M36" s="212">
        <f t="shared" si="21"/>
        <v>2.0000000000000002E-5</v>
      </c>
      <c r="N36" s="198">
        <f t="shared" si="22"/>
        <v>0.13500000000004359</v>
      </c>
      <c r="O36" s="199">
        <f t="shared" si="9"/>
        <v>7.4068587512012233E-3</v>
      </c>
      <c r="P36" s="199">
        <f t="shared" si="10"/>
        <v>0.1350100000000436</v>
      </c>
      <c r="Q36" s="212">
        <f t="shared" si="11"/>
        <v>0.27002000000008719</v>
      </c>
      <c r="R36" s="212">
        <f t="shared" si="12"/>
        <v>12.433176618421378</v>
      </c>
      <c r="S36" s="197">
        <f t="shared" si="13"/>
        <v>0.95087500062006036</v>
      </c>
      <c r="T36" s="212">
        <f t="shared" si="14"/>
        <v>1.085885000620104</v>
      </c>
      <c r="U36" s="197">
        <f t="shared" si="15"/>
        <v>1.085885000620105E-2</v>
      </c>
      <c r="V36" s="212">
        <f t="shared" si="16"/>
        <v>1.096743850626305</v>
      </c>
      <c r="W36" s="199">
        <f t="shared" si="17"/>
        <v>0.54837192531315249</v>
      </c>
      <c r="X36" s="199">
        <f t="shared" si="32"/>
        <v>448.25348403897328</v>
      </c>
      <c r="Y36" s="199">
        <f t="shared" si="18"/>
        <v>80.659182434193355</v>
      </c>
      <c r="Z36" s="5"/>
      <c r="AA36" s="6"/>
      <c r="AB36" s="6"/>
      <c r="AC36" s="6"/>
      <c r="AD36" s="6"/>
      <c r="AE36" s="6"/>
      <c r="AF36" s="6"/>
      <c r="AG36" s="6"/>
      <c r="AH36" s="7"/>
      <c r="AI36" s="66"/>
      <c r="AL36" s="72"/>
      <c r="AM36" s="72">
        <f t="shared" si="26"/>
        <v>1.0000000000000001E-5</v>
      </c>
      <c r="AN36" s="76">
        <f t="shared" si="27"/>
        <v>-1.0000000000000001E-5</v>
      </c>
      <c r="AO36" s="76">
        <f t="shared" si="2"/>
        <v>0.95087500062006036</v>
      </c>
      <c r="AP36" s="76">
        <f t="shared" si="3"/>
        <v>0.13500000000004359</v>
      </c>
      <c r="AQ36" s="76">
        <f t="shared" si="19"/>
        <v>1.085865000620104</v>
      </c>
      <c r="AR36" s="76">
        <f t="shared" si="28"/>
        <v>-0.95087500062006036</v>
      </c>
      <c r="AS36" s="76">
        <f t="shared" si="29"/>
        <v>-0.13500000000004359</v>
      </c>
      <c r="AT36" s="64"/>
      <c r="AU36" s="145"/>
      <c r="AV36" s="39"/>
      <c r="AW36" s="39">
        <f t="shared" si="31"/>
        <v>-1.0000000000000001E-5</v>
      </c>
      <c r="AX36" s="92"/>
    </row>
    <row r="37" spans="1:50" ht="16.05" customHeight="1" x14ac:dyDescent="0.2">
      <c r="A37" s="37"/>
      <c r="B37" s="40"/>
      <c r="C37" s="40"/>
      <c r="D37" s="267" t="s">
        <v>81</v>
      </c>
      <c r="E37" s="124">
        <f>IF(E36&gt;1,E36,1)</f>
        <v>1</v>
      </c>
      <c r="F37" s="256"/>
      <c r="G37" s="289"/>
      <c r="H37" s="289"/>
      <c r="I37" s="193">
        <v>0.54166666666666696</v>
      </c>
      <c r="J37" s="194">
        <v>300</v>
      </c>
      <c r="K37" s="195">
        <f t="shared" si="25"/>
        <v>270</v>
      </c>
      <c r="L37" s="211">
        <f t="shared" si="30"/>
        <v>30</v>
      </c>
      <c r="M37" s="212">
        <f t="shared" si="21"/>
        <v>60</v>
      </c>
      <c r="N37" s="198">
        <f t="shared" si="22"/>
        <v>0.52739999999999998</v>
      </c>
      <c r="O37" s="199">
        <f t="shared" si="9"/>
        <v>98.272371705418735</v>
      </c>
      <c r="P37" s="199">
        <f t="shared" si="10"/>
        <v>30.5274</v>
      </c>
      <c r="Q37" s="212">
        <f t="shared" si="11"/>
        <v>61.0548</v>
      </c>
      <c r="R37" s="212">
        <f t="shared" si="12"/>
        <v>94.7116765213121</v>
      </c>
      <c r="S37" s="197">
        <f t="shared" si="13"/>
        <v>1.7045286504559982</v>
      </c>
      <c r="T37" s="212">
        <f t="shared" si="14"/>
        <v>32.231928650455998</v>
      </c>
      <c r="U37" s="197">
        <f t="shared" si="15"/>
        <v>0.32231928650456027</v>
      </c>
      <c r="V37" s="212">
        <f t="shared" si="16"/>
        <v>32.554247936960557</v>
      </c>
      <c r="W37" s="199">
        <f t="shared" si="17"/>
        <v>16.277123968480279</v>
      </c>
      <c r="X37" s="199">
        <f t="shared" si="32"/>
        <v>447.70511211366011</v>
      </c>
      <c r="Y37" s="199">
        <f t="shared" si="18"/>
        <v>80.560507838812455</v>
      </c>
      <c r="Z37" s="5"/>
      <c r="AA37" s="6"/>
      <c r="AB37" s="6"/>
      <c r="AC37" s="6"/>
      <c r="AD37" s="6"/>
      <c r="AE37" s="6"/>
      <c r="AF37" s="6"/>
      <c r="AG37" s="6"/>
      <c r="AH37" s="7"/>
      <c r="AI37" s="66"/>
      <c r="AL37" s="72"/>
      <c r="AM37" s="72">
        <f t="shared" si="26"/>
        <v>30</v>
      </c>
      <c r="AN37" s="76">
        <f t="shared" si="27"/>
        <v>-30</v>
      </c>
      <c r="AO37" s="76">
        <f t="shared" si="2"/>
        <v>1.7045286504559982</v>
      </c>
      <c r="AP37" s="76">
        <f t="shared" si="3"/>
        <v>0.52739999999999998</v>
      </c>
      <c r="AQ37" s="76">
        <f t="shared" si="19"/>
        <v>-27.768071349544002</v>
      </c>
      <c r="AR37" s="76">
        <f t="shared" si="28"/>
        <v>-1.7045286504559982</v>
      </c>
      <c r="AS37" s="76">
        <f t="shared" si="29"/>
        <v>-0.52739999999999998</v>
      </c>
      <c r="AT37" s="64"/>
      <c r="AU37" s="145"/>
      <c r="AV37" s="39"/>
      <c r="AW37" s="39">
        <f t="shared" si="31"/>
        <v>-30</v>
      </c>
      <c r="AX37" s="92"/>
    </row>
    <row r="38" spans="1:50" ht="16.05" customHeight="1" x14ac:dyDescent="0.2">
      <c r="B38" s="40" t="s">
        <v>120</v>
      </c>
      <c r="C38" s="40"/>
      <c r="D38" s="40"/>
      <c r="E38" s="124">
        <f>E29*E37</f>
        <v>45</v>
      </c>
      <c r="F38" s="259" t="s">
        <v>87</v>
      </c>
      <c r="G38" s="289"/>
      <c r="H38" s="289"/>
      <c r="I38" s="193">
        <v>0.5625</v>
      </c>
      <c r="J38" s="194">
        <v>305</v>
      </c>
      <c r="K38" s="195">
        <f t="shared" si="25"/>
        <v>270</v>
      </c>
      <c r="L38" s="211">
        <f t="shared" si="30"/>
        <v>35</v>
      </c>
      <c r="M38" s="212">
        <f t="shared" si="21"/>
        <v>70</v>
      </c>
      <c r="N38" s="198">
        <f t="shared" si="22"/>
        <v>0.66909999999999992</v>
      </c>
      <c r="O38" s="199">
        <f t="shared" si="9"/>
        <v>98.124146670367352</v>
      </c>
      <c r="P38" s="199">
        <f t="shared" si="10"/>
        <v>35.6691</v>
      </c>
      <c r="Q38" s="212">
        <f t="shared" si="11"/>
        <v>71.338200000000001</v>
      </c>
      <c r="R38" s="212">
        <f t="shared" si="12"/>
        <v>94.837505502883019</v>
      </c>
      <c r="S38" s="197">
        <f t="shared" si="13"/>
        <v>1.9416530568859969</v>
      </c>
      <c r="T38" s="212">
        <f t="shared" si="14"/>
        <v>37.610753056885997</v>
      </c>
      <c r="U38" s="197">
        <f t="shared" si="15"/>
        <v>0.37610753056886032</v>
      </c>
      <c r="V38" s="212">
        <f t="shared" si="16"/>
        <v>37.986860587454856</v>
      </c>
      <c r="W38" s="199">
        <f t="shared" si="17"/>
        <v>18.993430293727428</v>
      </c>
      <c r="X38" s="199">
        <f t="shared" si="32"/>
        <v>431.42798814517982</v>
      </c>
      <c r="Y38" s="199">
        <f t="shared" si="18"/>
        <v>77.631585792634937</v>
      </c>
      <c r="Z38" s="5"/>
      <c r="AA38" s="6"/>
      <c r="AB38" s="6"/>
      <c r="AC38" s="6"/>
      <c r="AD38" s="6"/>
      <c r="AE38" s="6"/>
      <c r="AF38" s="6"/>
      <c r="AG38" s="6"/>
      <c r="AH38" s="7"/>
      <c r="AI38" s="66"/>
      <c r="AL38" s="72"/>
      <c r="AM38" s="72">
        <f t="shared" si="26"/>
        <v>35</v>
      </c>
      <c r="AN38" s="76">
        <f t="shared" si="27"/>
        <v>-35</v>
      </c>
      <c r="AO38" s="76">
        <f t="shared" si="2"/>
        <v>1.9416530568859969</v>
      </c>
      <c r="AP38" s="76">
        <f t="shared" si="3"/>
        <v>0.66909999999999992</v>
      </c>
      <c r="AQ38" s="76">
        <f t="shared" si="19"/>
        <v>-32.389246943114003</v>
      </c>
      <c r="AR38" s="76">
        <f t="shared" si="28"/>
        <v>-1.9416530568859969</v>
      </c>
      <c r="AS38" s="76">
        <f t="shared" si="29"/>
        <v>-0.66909999999999992</v>
      </c>
      <c r="AT38" s="64"/>
      <c r="AU38" s="145"/>
      <c r="AV38" s="39"/>
      <c r="AW38" s="39">
        <f t="shared" si="31"/>
        <v>-35</v>
      </c>
      <c r="AX38" s="92"/>
    </row>
    <row r="39" spans="1:50" ht="16.05" customHeight="1" x14ac:dyDescent="0.2">
      <c r="B39" s="120" t="s">
        <v>172</v>
      </c>
      <c r="C39" s="57"/>
      <c r="D39" s="57"/>
      <c r="E39" s="97"/>
      <c r="F39" s="263"/>
      <c r="G39" s="290"/>
      <c r="H39" s="289"/>
      <c r="I39" s="193">
        <v>0.58333333333333304</v>
      </c>
      <c r="J39" s="194">
        <v>310</v>
      </c>
      <c r="K39" s="195">
        <f t="shared" si="25"/>
        <v>270</v>
      </c>
      <c r="L39" s="211">
        <f t="shared" si="30"/>
        <v>40</v>
      </c>
      <c r="M39" s="212">
        <f t="shared" si="21"/>
        <v>80</v>
      </c>
      <c r="N39" s="198">
        <f t="shared" si="22"/>
        <v>0.83260000000000012</v>
      </c>
      <c r="O39" s="199">
        <f t="shared" si="9"/>
        <v>97.960942972037046</v>
      </c>
      <c r="P39" s="199">
        <f t="shared" si="10"/>
        <v>40.832599999999999</v>
      </c>
      <c r="Q39" s="212">
        <f t="shared" si="11"/>
        <v>81.665199999999999</v>
      </c>
      <c r="R39" s="212">
        <f t="shared" si="12"/>
        <v>94.861784505689826</v>
      </c>
      <c r="S39" s="197">
        <f t="shared" si="13"/>
        <v>2.2117093736559994</v>
      </c>
      <c r="T39" s="212">
        <f t="shared" si="14"/>
        <v>43.044309373655999</v>
      </c>
      <c r="U39" s="197">
        <f t="shared" si="15"/>
        <v>0.43044309373656037</v>
      </c>
      <c r="V39" s="212">
        <f t="shared" si="16"/>
        <v>43.474752467392562</v>
      </c>
      <c r="W39" s="199">
        <f t="shared" si="17"/>
        <v>21.737376233696281</v>
      </c>
      <c r="X39" s="199">
        <f t="shared" si="32"/>
        <v>412.43455785145238</v>
      </c>
      <c r="Y39" s="199">
        <f t="shared" si="18"/>
        <v>74.21388885627448</v>
      </c>
      <c r="Z39" s="5"/>
      <c r="AA39" s="6"/>
      <c r="AB39" s="6"/>
      <c r="AC39" s="6"/>
      <c r="AD39" s="6"/>
      <c r="AE39" s="6"/>
      <c r="AF39" s="6"/>
      <c r="AG39" s="6"/>
      <c r="AH39" s="7"/>
      <c r="AI39" s="66"/>
      <c r="AL39" s="72"/>
      <c r="AM39" s="72">
        <f t="shared" si="26"/>
        <v>40</v>
      </c>
      <c r="AN39" s="76">
        <f t="shared" si="27"/>
        <v>-40</v>
      </c>
      <c r="AO39" s="76">
        <f t="shared" si="2"/>
        <v>2.2117093736559994</v>
      </c>
      <c r="AP39" s="76">
        <f t="shared" si="3"/>
        <v>0.83260000000000012</v>
      </c>
      <c r="AQ39" s="76">
        <f t="shared" si="19"/>
        <v>-36.955690626344001</v>
      </c>
      <c r="AR39" s="76">
        <f t="shared" si="28"/>
        <v>-2.2117093736559994</v>
      </c>
      <c r="AS39" s="76">
        <f t="shared" si="29"/>
        <v>-0.83260000000000012</v>
      </c>
      <c r="AT39" s="64"/>
      <c r="AU39" s="145"/>
      <c r="AV39" s="39"/>
      <c r="AW39" s="39">
        <f t="shared" si="31"/>
        <v>-40</v>
      </c>
      <c r="AX39" s="92"/>
    </row>
    <row r="40" spans="1:50" ht="16.05" customHeight="1" x14ac:dyDescent="0.2">
      <c r="B40" s="1" t="s">
        <v>171</v>
      </c>
      <c r="E40" s="120"/>
      <c r="F40" s="259"/>
      <c r="G40" s="289"/>
      <c r="H40" s="289"/>
      <c r="I40" s="193">
        <v>0.60416666666666696</v>
      </c>
      <c r="J40" s="194">
        <v>315</v>
      </c>
      <c r="K40" s="195">
        <f t="shared" si="25"/>
        <v>270</v>
      </c>
      <c r="L40" s="211">
        <f t="shared" si="30"/>
        <v>45</v>
      </c>
      <c r="M40" s="212">
        <f t="shared" si="21"/>
        <v>90</v>
      </c>
      <c r="N40" s="198">
        <f t="shared" si="22"/>
        <v>1.0179</v>
      </c>
      <c r="O40" s="199">
        <f t="shared" si="9"/>
        <v>97.788034656079489</v>
      </c>
      <c r="P40" s="199">
        <f t="shared" si="10"/>
        <v>46.017899999999997</v>
      </c>
      <c r="Q40" s="212">
        <f t="shared" si="11"/>
        <v>92.035799999999995</v>
      </c>
      <c r="R40" s="212">
        <f t="shared" si="12"/>
        <v>94.81774733589134</v>
      </c>
      <c r="S40" s="197">
        <f t="shared" si="13"/>
        <v>2.5151028322460007</v>
      </c>
      <c r="T40" s="212">
        <f t="shared" si="14"/>
        <v>48.533002832245998</v>
      </c>
      <c r="U40" s="197">
        <f t="shared" si="15"/>
        <v>0.48533002832246042</v>
      </c>
      <c r="V40" s="212">
        <f t="shared" si="16"/>
        <v>49.018332860568457</v>
      </c>
      <c r="W40" s="199">
        <f t="shared" si="17"/>
        <v>24.509166430284228</v>
      </c>
      <c r="X40" s="199">
        <f t="shared" si="32"/>
        <v>390.69718161775609</v>
      </c>
      <c r="Y40" s="199">
        <f t="shared" si="18"/>
        <v>70.302443529678953</v>
      </c>
      <c r="Z40" s="5"/>
      <c r="AA40" s="6"/>
      <c r="AB40" s="6"/>
      <c r="AC40" s="6"/>
      <c r="AD40" s="6"/>
      <c r="AE40" s="6"/>
      <c r="AF40" s="6"/>
      <c r="AG40" s="6"/>
      <c r="AH40" s="7"/>
      <c r="AI40" s="66"/>
      <c r="AL40" s="72"/>
      <c r="AM40" s="72">
        <f t="shared" si="26"/>
        <v>45</v>
      </c>
      <c r="AN40" s="76">
        <f t="shared" si="27"/>
        <v>-45</v>
      </c>
      <c r="AO40" s="76">
        <f t="shared" si="2"/>
        <v>2.5151028322460007</v>
      </c>
      <c r="AP40" s="76">
        <f t="shared" si="3"/>
        <v>1.0179</v>
      </c>
      <c r="AQ40" s="76">
        <f t="shared" si="19"/>
        <v>-41.466997167754002</v>
      </c>
      <c r="AR40" s="76">
        <f t="shared" si="28"/>
        <v>-2.5151028322460007</v>
      </c>
      <c r="AS40" s="76">
        <f t="shared" si="29"/>
        <v>-1.0179</v>
      </c>
      <c r="AT40" s="64"/>
      <c r="AU40" s="145"/>
      <c r="AV40" s="39"/>
      <c r="AW40" s="39">
        <f t="shared" si="31"/>
        <v>-45</v>
      </c>
      <c r="AX40" s="92"/>
    </row>
    <row r="41" spans="1:50" ht="16.05" customHeight="1" x14ac:dyDescent="0.2">
      <c r="B41" s="1" t="s">
        <v>122</v>
      </c>
      <c r="E41" s="122">
        <f>'02-サバイバル電源'!J59</f>
        <v>96</v>
      </c>
      <c r="F41" s="332" t="s">
        <v>170</v>
      </c>
      <c r="G41" s="333"/>
      <c r="H41" s="334"/>
      <c r="I41" s="193">
        <v>0.625</v>
      </c>
      <c r="J41" s="194">
        <v>315</v>
      </c>
      <c r="K41" s="195">
        <f t="shared" si="25"/>
        <v>270</v>
      </c>
      <c r="L41" s="211">
        <f t="shared" si="30"/>
        <v>45</v>
      </c>
      <c r="M41" s="212">
        <f t="shared" si="21"/>
        <v>90</v>
      </c>
      <c r="N41" s="198">
        <f t="shared" si="22"/>
        <v>1.0179</v>
      </c>
      <c r="O41" s="199">
        <f t="shared" si="9"/>
        <v>97.788034656079489</v>
      </c>
      <c r="P41" s="199">
        <f t="shared" si="10"/>
        <v>46.017899999999997</v>
      </c>
      <c r="Q41" s="212">
        <f t="shared" si="11"/>
        <v>92.035799999999995</v>
      </c>
      <c r="R41" s="212">
        <f t="shared" si="12"/>
        <v>94.81774733589134</v>
      </c>
      <c r="S41" s="197">
        <f t="shared" si="13"/>
        <v>2.5151028322460007</v>
      </c>
      <c r="T41" s="212">
        <f t="shared" si="14"/>
        <v>48.533002832245998</v>
      </c>
      <c r="U41" s="197">
        <f t="shared" si="15"/>
        <v>0.48533002832246042</v>
      </c>
      <c r="V41" s="212">
        <f t="shared" si="16"/>
        <v>49.018332860568457</v>
      </c>
      <c r="W41" s="199">
        <f t="shared" si="17"/>
        <v>24.509166430284228</v>
      </c>
      <c r="X41" s="199">
        <f t="shared" si="32"/>
        <v>366.18801518747188</v>
      </c>
      <c r="Y41" s="199">
        <f t="shared" si="18"/>
        <v>65.89223948932748</v>
      </c>
      <c r="Z41" s="5"/>
      <c r="AA41" s="6"/>
      <c r="AB41" s="6"/>
      <c r="AC41" s="6"/>
      <c r="AD41" s="6"/>
      <c r="AE41" s="6"/>
      <c r="AF41" s="6"/>
      <c r="AG41" s="6"/>
      <c r="AH41" s="7"/>
      <c r="AI41" s="66"/>
      <c r="AL41" s="72"/>
      <c r="AM41" s="72">
        <f t="shared" si="26"/>
        <v>45</v>
      </c>
      <c r="AN41" s="76">
        <f t="shared" si="27"/>
        <v>-45</v>
      </c>
      <c r="AO41" s="76">
        <f t="shared" si="2"/>
        <v>2.5151028322460007</v>
      </c>
      <c r="AP41" s="76">
        <f t="shared" si="3"/>
        <v>1.0179</v>
      </c>
      <c r="AQ41" s="76">
        <f t="shared" si="19"/>
        <v>-41.466997167754002</v>
      </c>
      <c r="AR41" s="76">
        <f t="shared" si="28"/>
        <v>-2.5151028322460007</v>
      </c>
      <c r="AS41" s="76">
        <f t="shared" si="29"/>
        <v>-1.0179</v>
      </c>
      <c r="AT41" s="64"/>
      <c r="AU41" s="145"/>
      <c r="AV41" s="39"/>
      <c r="AW41" s="39">
        <f t="shared" si="31"/>
        <v>-45</v>
      </c>
      <c r="AX41" s="92"/>
    </row>
    <row r="42" spans="1:50" ht="16.05" customHeight="1" x14ac:dyDescent="0.2">
      <c r="B42" s="62" t="s">
        <v>123</v>
      </c>
      <c r="E42" s="120"/>
      <c r="F42" s="120"/>
      <c r="G42" s="284" t="s">
        <v>145</v>
      </c>
      <c r="H42" s="284"/>
      <c r="I42" s="193">
        <v>0.64583333333333304</v>
      </c>
      <c r="J42" s="194">
        <v>307</v>
      </c>
      <c r="K42" s="195">
        <f t="shared" si="25"/>
        <v>270</v>
      </c>
      <c r="L42" s="211">
        <f t="shared" si="30"/>
        <v>37</v>
      </c>
      <c r="M42" s="212">
        <f t="shared" si="21"/>
        <v>74</v>
      </c>
      <c r="N42" s="198">
        <f t="shared" si="22"/>
        <v>0.73188399999999998</v>
      </c>
      <c r="O42" s="199">
        <f t="shared" si="9"/>
        <v>98.060303588339238</v>
      </c>
      <c r="P42" s="199">
        <f t="shared" si="10"/>
        <v>37.731884000000001</v>
      </c>
      <c r="Q42" s="212">
        <f t="shared" si="11"/>
        <v>75.463768000000002</v>
      </c>
      <c r="R42" s="212">
        <f t="shared" si="12"/>
        <v>94.857151095056295</v>
      </c>
      <c r="S42" s="197">
        <f t="shared" si="13"/>
        <v>2.0457010997136749</v>
      </c>
      <c r="T42" s="212">
        <f t="shared" si="14"/>
        <v>39.777585099713676</v>
      </c>
      <c r="U42" s="197">
        <f t="shared" si="15"/>
        <v>0.39777585099713714</v>
      </c>
      <c r="V42" s="212">
        <f t="shared" si="16"/>
        <v>40.175360950710811</v>
      </c>
      <c r="W42" s="199">
        <f t="shared" si="17"/>
        <v>20.087680475355405</v>
      </c>
      <c r="X42" s="199">
        <f t="shared" si="32"/>
        <v>341.67884875718767</v>
      </c>
      <c r="Y42" s="199">
        <f t="shared" si="18"/>
        <v>61.482035448976013</v>
      </c>
      <c r="Z42" s="5"/>
      <c r="AA42" s="6"/>
      <c r="AB42" s="6"/>
      <c r="AC42" s="6"/>
      <c r="AD42" s="6"/>
      <c r="AE42" s="6"/>
      <c r="AF42" s="6"/>
      <c r="AG42" s="6"/>
      <c r="AH42" s="7"/>
      <c r="AI42" s="66"/>
      <c r="AL42" s="72"/>
      <c r="AM42" s="72">
        <f t="shared" si="26"/>
        <v>37</v>
      </c>
      <c r="AN42" s="76">
        <f t="shared" si="27"/>
        <v>-37</v>
      </c>
      <c r="AO42" s="76">
        <f t="shared" si="2"/>
        <v>2.0457010997136749</v>
      </c>
      <c r="AP42" s="76">
        <f t="shared" si="3"/>
        <v>0.73188399999999998</v>
      </c>
      <c r="AQ42" s="76">
        <f t="shared" si="19"/>
        <v>-34.222414900286324</v>
      </c>
      <c r="AR42" s="76">
        <f t="shared" si="28"/>
        <v>-2.0457010997136749</v>
      </c>
      <c r="AS42" s="76">
        <f t="shared" si="29"/>
        <v>-0.73188399999999998</v>
      </c>
      <c r="AT42" s="64"/>
      <c r="AU42" s="145"/>
      <c r="AV42" s="39"/>
      <c r="AW42" s="39">
        <f t="shared" si="31"/>
        <v>-37</v>
      </c>
      <c r="AX42" s="92"/>
    </row>
    <row r="43" spans="1:50" ht="16.05" customHeight="1" x14ac:dyDescent="0.2">
      <c r="B43" s="1" t="s">
        <v>124</v>
      </c>
      <c r="E43" s="120"/>
      <c r="F43" s="120"/>
      <c r="G43" s="284" t="s">
        <v>146</v>
      </c>
      <c r="H43" s="284"/>
      <c r="I43" s="193">
        <v>0.66666666666666696</v>
      </c>
      <c r="J43" s="194">
        <v>300</v>
      </c>
      <c r="K43" s="195">
        <f t="shared" si="25"/>
        <v>270</v>
      </c>
      <c r="L43" s="211">
        <f t="shared" si="30"/>
        <v>30</v>
      </c>
      <c r="M43" s="212">
        <f t="shared" si="21"/>
        <v>60</v>
      </c>
      <c r="N43" s="198">
        <f t="shared" si="22"/>
        <v>0.52739999999999998</v>
      </c>
      <c r="O43" s="199">
        <f t="shared" si="9"/>
        <v>98.272371705418735</v>
      </c>
      <c r="P43" s="199">
        <f t="shared" si="10"/>
        <v>30.5274</v>
      </c>
      <c r="Q43" s="212">
        <f t="shared" si="11"/>
        <v>61.0548</v>
      </c>
      <c r="R43" s="212">
        <f t="shared" si="12"/>
        <v>94.7116765213121</v>
      </c>
      <c r="S43" s="197">
        <f t="shared" si="13"/>
        <v>1.7045286504559982</v>
      </c>
      <c r="T43" s="212">
        <f t="shared" si="14"/>
        <v>32.231928650455998</v>
      </c>
      <c r="U43" s="197">
        <f t="shared" si="15"/>
        <v>0.32231928650456027</v>
      </c>
      <c r="V43" s="212">
        <f t="shared" si="16"/>
        <v>32.554247936960557</v>
      </c>
      <c r="W43" s="199">
        <f t="shared" si="17"/>
        <v>16.277123968480279</v>
      </c>
      <c r="X43" s="199">
        <f t="shared" si="32"/>
        <v>321.59116828183227</v>
      </c>
      <c r="Y43" s="199">
        <f t="shared" si="18"/>
        <v>57.867438035159594</v>
      </c>
      <c r="Z43" s="5"/>
      <c r="AA43" s="6"/>
      <c r="AB43" s="6" t="s">
        <v>23</v>
      </c>
      <c r="AC43" s="6" t="s">
        <v>63</v>
      </c>
      <c r="AD43" s="6"/>
      <c r="AE43" s="6"/>
      <c r="AF43" s="6"/>
      <c r="AG43" s="6"/>
      <c r="AH43" s="7"/>
      <c r="AI43" s="66"/>
      <c r="AL43" s="72"/>
      <c r="AM43" s="72">
        <f t="shared" si="26"/>
        <v>30</v>
      </c>
      <c r="AN43" s="76">
        <f t="shared" si="27"/>
        <v>-30</v>
      </c>
      <c r="AO43" s="76">
        <f t="shared" si="2"/>
        <v>1.7045286504559982</v>
      </c>
      <c r="AP43" s="76">
        <f t="shared" si="3"/>
        <v>0.52739999999999998</v>
      </c>
      <c r="AQ43" s="76">
        <f t="shared" si="19"/>
        <v>-27.768071349544002</v>
      </c>
      <c r="AR43" s="76">
        <f t="shared" si="28"/>
        <v>-1.7045286504559982</v>
      </c>
      <c r="AS43" s="76">
        <f t="shared" si="29"/>
        <v>-0.52739999999999998</v>
      </c>
      <c r="AT43" s="64"/>
      <c r="AU43" s="145"/>
      <c r="AV43" s="39"/>
      <c r="AW43" s="39">
        <f t="shared" si="31"/>
        <v>-30</v>
      </c>
      <c r="AX43" s="92"/>
    </row>
    <row r="44" spans="1:50" ht="16.05" customHeight="1" x14ac:dyDescent="0.2">
      <c r="B44" s="40" t="s">
        <v>151</v>
      </c>
      <c r="C44" s="260"/>
      <c r="D44" s="260"/>
      <c r="E44" s="122">
        <f>E41</f>
        <v>96</v>
      </c>
      <c r="F44" s="259" t="s">
        <v>14</v>
      </c>
      <c r="G44" s="340" t="s">
        <v>147</v>
      </c>
      <c r="H44" s="341"/>
      <c r="I44" s="193">
        <v>0.6875</v>
      </c>
      <c r="J44" s="194">
        <v>285</v>
      </c>
      <c r="K44" s="195">
        <f t="shared" si="25"/>
        <v>270</v>
      </c>
      <c r="L44" s="211">
        <f t="shared" si="30"/>
        <v>15</v>
      </c>
      <c r="M44" s="212">
        <f t="shared" si="21"/>
        <v>30</v>
      </c>
      <c r="N44" s="198">
        <f t="shared" si="22"/>
        <v>0.2331</v>
      </c>
      <c r="O44" s="199">
        <f t="shared" si="9"/>
        <v>98.469779624633205</v>
      </c>
      <c r="P44" s="199">
        <f t="shared" si="10"/>
        <v>15.2331</v>
      </c>
      <c r="Q44" s="212">
        <f t="shared" si="11"/>
        <v>30.466200000000001</v>
      </c>
      <c r="R44" s="212">
        <f t="shared" si="12"/>
        <v>92.772635607932358</v>
      </c>
      <c r="S44" s="197">
        <f t="shared" si="13"/>
        <v>1.1867202413660003</v>
      </c>
      <c r="T44" s="212">
        <f t="shared" si="14"/>
        <v>16.419820241366001</v>
      </c>
      <c r="U44" s="197">
        <f t="shared" si="15"/>
        <v>0.16419820241366015</v>
      </c>
      <c r="V44" s="212">
        <f t="shared" si="16"/>
        <v>16.584018443779662</v>
      </c>
      <c r="W44" s="199">
        <f t="shared" si="17"/>
        <v>8.2920092218898311</v>
      </c>
      <c r="X44" s="199">
        <f t="shared" si="32"/>
        <v>305.31404431335199</v>
      </c>
      <c r="Y44" s="199">
        <f t="shared" si="18"/>
        <v>54.938515988982076</v>
      </c>
      <c r="Z44" s="2"/>
      <c r="AA44" s="3"/>
      <c r="AB44" s="3"/>
      <c r="AC44" s="3"/>
      <c r="AD44" s="3"/>
      <c r="AE44" s="3"/>
      <c r="AF44" s="3"/>
      <c r="AG44" s="3"/>
      <c r="AH44" s="4"/>
      <c r="AI44" s="66"/>
      <c r="AL44" s="72"/>
      <c r="AM44" s="72">
        <f t="shared" si="26"/>
        <v>15</v>
      </c>
      <c r="AN44" s="76">
        <f t="shared" si="27"/>
        <v>-15</v>
      </c>
      <c r="AO44" s="76">
        <f t="shared" si="2"/>
        <v>1.1867202413660003</v>
      </c>
      <c r="AP44" s="76">
        <f t="shared" si="3"/>
        <v>0.2331</v>
      </c>
      <c r="AQ44" s="76">
        <f t="shared" si="19"/>
        <v>-13.580179758633999</v>
      </c>
      <c r="AR44" s="76">
        <f t="shared" si="28"/>
        <v>-1.1867202413660003</v>
      </c>
      <c r="AS44" s="76">
        <f t="shared" si="29"/>
        <v>-0.2331</v>
      </c>
      <c r="AT44" s="64"/>
      <c r="AU44" s="145"/>
      <c r="AV44" s="39"/>
      <c r="AW44" s="39">
        <f t="shared" si="31"/>
        <v>-15</v>
      </c>
      <c r="AX44" s="92"/>
    </row>
    <row r="45" spans="1:50" ht="16.05" customHeight="1" x14ac:dyDescent="0.2">
      <c r="B45" s="264" t="s">
        <v>114</v>
      </c>
      <c r="C45" s="265"/>
      <c r="D45" s="265"/>
      <c r="E45" s="122">
        <f>E32</f>
        <v>91.560075478796804</v>
      </c>
      <c r="F45" s="259" t="s">
        <v>75</v>
      </c>
      <c r="G45" s="288">
        <f>E44/G46*100</f>
        <v>77.145929217358216</v>
      </c>
      <c r="H45" s="289" t="s">
        <v>75</v>
      </c>
      <c r="I45" s="193">
        <v>0.70833333333333304</v>
      </c>
      <c r="J45" s="194">
        <v>275</v>
      </c>
      <c r="K45" s="195">
        <f t="shared" si="25"/>
        <v>270</v>
      </c>
      <c r="L45" s="211">
        <f t="shared" si="30"/>
        <v>5</v>
      </c>
      <c r="M45" s="212">
        <f t="shared" si="21"/>
        <v>10</v>
      </c>
      <c r="N45" s="198">
        <f t="shared" si="22"/>
        <v>0.1459</v>
      </c>
      <c r="O45" s="199">
        <f t="shared" si="9"/>
        <v>97.164733088478201</v>
      </c>
      <c r="P45" s="199">
        <f t="shared" si="10"/>
        <v>5.1459000000000001</v>
      </c>
      <c r="Q45" s="212">
        <f t="shared" si="11"/>
        <v>10.2918</v>
      </c>
      <c r="R45" s="212">
        <f t="shared" si="12"/>
        <v>83.745042605257126</v>
      </c>
      <c r="S45" s="197">
        <f t="shared" si="13"/>
        <v>0.99882193208600079</v>
      </c>
      <c r="T45" s="212">
        <f t="shared" si="14"/>
        <v>6.1447219320860009</v>
      </c>
      <c r="U45" s="197">
        <f t="shared" si="15"/>
        <v>6.1447219320860065E-2</v>
      </c>
      <c r="V45" s="212">
        <f t="shared" si="16"/>
        <v>6.2061691514068613</v>
      </c>
      <c r="W45" s="199">
        <f t="shared" si="17"/>
        <v>3.1030845757034307</v>
      </c>
      <c r="X45" s="199">
        <f t="shared" si="32"/>
        <v>297.02203509146216</v>
      </c>
      <c r="Y45" s="199">
        <f t="shared" si="18"/>
        <v>53.446443515728802</v>
      </c>
      <c r="Z45" s="5"/>
      <c r="AA45" s="6"/>
      <c r="AB45" s="6"/>
      <c r="AC45" s="6"/>
      <c r="AD45" s="6"/>
      <c r="AE45" s="6"/>
      <c r="AF45" s="6"/>
      <c r="AG45" s="6"/>
      <c r="AH45" s="7"/>
      <c r="AI45" s="66"/>
      <c r="AL45" s="72"/>
      <c r="AM45" s="72">
        <f t="shared" si="26"/>
        <v>5</v>
      </c>
      <c r="AN45" s="76">
        <f t="shared" si="27"/>
        <v>-5</v>
      </c>
      <c r="AO45" s="76">
        <f t="shared" si="2"/>
        <v>0.99882193208600079</v>
      </c>
      <c r="AP45" s="76">
        <f t="shared" si="3"/>
        <v>0.1459</v>
      </c>
      <c r="AQ45" s="76">
        <f t="shared" si="19"/>
        <v>-3.8552780679139991</v>
      </c>
      <c r="AR45" s="76">
        <f t="shared" si="28"/>
        <v>-0.99882193208600079</v>
      </c>
      <c r="AS45" s="76">
        <f t="shared" si="29"/>
        <v>-0.1459</v>
      </c>
      <c r="AT45" s="64"/>
      <c r="AU45" s="145"/>
      <c r="AV45" s="39"/>
      <c r="AW45" s="39">
        <f t="shared" si="31"/>
        <v>-5</v>
      </c>
      <c r="AX45" s="92"/>
    </row>
    <row r="46" spans="1:50" ht="16.05" customHeight="1" x14ac:dyDescent="0.2">
      <c r="B46" s="40" t="s">
        <v>116</v>
      </c>
      <c r="C46" s="260"/>
      <c r="D46" s="260"/>
      <c r="E46" s="122">
        <f>E41/E45*100</f>
        <v>104.84919272727269</v>
      </c>
      <c r="F46" s="259" t="s">
        <v>14</v>
      </c>
      <c r="G46" s="288">
        <f>'02-サバイバル電源'!V59</f>
        <v>124.43948886728755</v>
      </c>
      <c r="H46" s="289" t="s">
        <v>14</v>
      </c>
      <c r="I46" s="193">
        <v>0.72916666666666696</v>
      </c>
      <c r="J46" s="194">
        <v>250</v>
      </c>
      <c r="K46" s="195">
        <f t="shared" si="25"/>
        <v>249.99999</v>
      </c>
      <c r="L46" s="211">
        <f t="shared" si="30"/>
        <v>1.0000000000000001E-5</v>
      </c>
      <c r="M46" s="212">
        <f t="shared" si="21"/>
        <v>2.0000000000000002E-5</v>
      </c>
      <c r="N46" s="198">
        <f t="shared" si="22"/>
        <v>0.13500000000004359</v>
      </c>
      <c r="O46" s="199">
        <f t="shared" si="9"/>
        <v>7.4068587512012233E-3</v>
      </c>
      <c r="P46" s="199">
        <f t="shared" si="10"/>
        <v>0.1350100000000436</v>
      </c>
      <c r="Q46" s="212">
        <f t="shared" si="11"/>
        <v>0.27002000000008719</v>
      </c>
      <c r="R46" s="212">
        <f t="shared" si="12"/>
        <v>12.433176618421378</v>
      </c>
      <c r="S46" s="197">
        <f t="shared" si="13"/>
        <v>0.95087500062006036</v>
      </c>
      <c r="T46" s="212">
        <f t="shared" si="14"/>
        <v>1.085885000620104</v>
      </c>
      <c r="U46" s="197">
        <f t="shared" si="15"/>
        <v>1.085885000620105E-2</v>
      </c>
      <c r="V46" s="212">
        <f t="shared" si="16"/>
        <v>1.096743850626305</v>
      </c>
      <c r="W46" s="199">
        <f t="shared" si="17"/>
        <v>0.54837192531315249</v>
      </c>
      <c r="X46" s="199">
        <f t="shared" si="32"/>
        <v>293.91895051575875</v>
      </c>
      <c r="Y46" s="199">
        <f t="shared" si="18"/>
        <v>52.888071358428114</v>
      </c>
      <c r="Z46" s="5"/>
      <c r="AA46" s="6"/>
      <c r="AB46" s="6"/>
      <c r="AC46" s="6"/>
      <c r="AD46" s="6"/>
      <c r="AE46" s="6"/>
      <c r="AF46" s="6"/>
      <c r="AG46" s="6"/>
      <c r="AH46" s="7"/>
      <c r="AI46" s="66"/>
      <c r="AL46" s="72"/>
      <c r="AM46" s="72">
        <f t="shared" si="26"/>
        <v>1.0000000000000001E-5</v>
      </c>
      <c r="AN46" s="76">
        <f t="shared" si="27"/>
        <v>-1.0000000000000001E-5</v>
      </c>
      <c r="AO46" s="76">
        <f t="shared" si="2"/>
        <v>0.95087500062006036</v>
      </c>
      <c r="AP46" s="76">
        <f t="shared" si="3"/>
        <v>0.13500000000004359</v>
      </c>
      <c r="AQ46" s="76">
        <f t="shared" si="19"/>
        <v>1.085865000620104</v>
      </c>
      <c r="AR46" s="76">
        <f t="shared" si="28"/>
        <v>-0.95087500062006036</v>
      </c>
      <c r="AS46" s="76">
        <f t="shared" si="29"/>
        <v>-0.13500000000004359</v>
      </c>
      <c r="AT46" s="64"/>
      <c r="AU46" s="145"/>
      <c r="AV46" s="39"/>
      <c r="AW46" s="39">
        <f t="shared" si="31"/>
        <v>-1.0000000000000001E-5</v>
      </c>
      <c r="AX46" s="92"/>
    </row>
    <row r="47" spans="1:50" ht="16.05" customHeight="1" x14ac:dyDescent="0.2">
      <c r="B47" s="40" t="s">
        <v>117</v>
      </c>
      <c r="C47" s="260"/>
      <c r="D47" s="260"/>
      <c r="E47" s="122">
        <f>E41/E45/E25*100</f>
        <v>218.43581818181809</v>
      </c>
      <c r="F47" s="259" t="s">
        <v>14</v>
      </c>
      <c r="G47" s="288">
        <f>G46/E25</f>
        <v>259.24893514018243</v>
      </c>
      <c r="H47" s="289" t="s">
        <v>14</v>
      </c>
      <c r="I47" s="193">
        <v>0.75</v>
      </c>
      <c r="J47" s="194">
        <v>200</v>
      </c>
      <c r="K47" s="195">
        <f t="shared" si="25"/>
        <v>199.99999</v>
      </c>
      <c r="L47" s="211">
        <f t="shared" si="30"/>
        <v>1.0000000000000001E-5</v>
      </c>
      <c r="M47" s="212">
        <f t="shared" si="21"/>
        <v>2.0000000000000002E-5</v>
      </c>
      <c r="N47" s="198">
        <f t="shared" si="22"/>
        <v>0.13500000000004359</v>
      </c>
      <c r="O47" s="199">
        <f t="shared" si="9"/>
        <v>7.4068587512012233E-3</v>
      </c>
      <c r="P47" s="199">
        <f t="shared" si="10"/>
        <v>0.1350100000000436</v>
      </c>
      <c r="Q47" s="212">
        <f t="shared" si="11"/>
        <v>0.27002000000008719</v>
      </c>
      <c r="R47" s="212">
        <f t="shared" si="12"/>
        <v>12.433176618421378</v>
      </c>
      <c r="S47" s="197">
        <f t="shared" si="13"/>
        <v>0.95087500062006036</v>
      </c>
      <c r="T47" s="212">
        <f t="shared" si="14"/>
        <v>1.085885000620104</v>
      </c>
      <c r="U47" s="197">
        <f t="shared" si="15"/>
        <v>1.085885000620105E-2</v>
      </c>
      <c r="V47" s="212">
        <f t="shared" si="16"/>
        <v>1.096743850626305</v>
      </c>
      <c r="W47" s="199">
        <f t="shared" si="17"/>
        <v>0.54837192531315249</v>
      </c>
      <c r="X47" s="199">
        <f t="shared" si="32"/>
        <v>293.37057859044558</v>
      </c>
      <c r="Y47" s="199">
        <f t="shared" si="18"/>
        <v>52.789396763047201</v>
      </c>
      <c r="Z47" s="5"/>
      <c r="AA47" s="6"/>
      <c r="AB47" s="6"/>
      <c r="AC47" s="6"/>
      <c r="AD47" s="6"/>
      <c r="AE47" s="6"/>
      <c r="AF47" s="6"/>
      <c r="AG47" s="6"/>
      <c r="AH47" s="7"/>
      <c r="AI47" s="66"/>
      <c r="AL47" s="72"/>
      <c r="AM47" s="72">
        <f t="shared" si="26"/>
        <v>1.0000000000000001E-5</v>
      </c>
      <c r="AN47" s="76">
        <f t="shared" si="27"/>
        <v>-1.0000000000000001E-5</v>
      </c>
      <c r="AO47" s="76">
        <f t="shared" si="2"/>
        <v>0.95087500062006036</v>
      </c>
      <c r="AP47" s="76">
        <f t="shared" si="3"/>
        <v>0.13500000000004359</v>
      </c>
      <c r="AQ47" s="76">
        <f t="shared" si="19"/>
        <v>1.085865000620104</v>
      </c>
      <c r="AR47" s="76">
        <f t="shared" si="28"/>
        <v>-0.95087500062006036</v>
      </c>
      <c r="AS47" s="76">
        <f t="shared" si="29"/>
        <v>-0.13500000000004359</v>
      </c>
      <c r="AT47" s="64"/>
      <c r="AU47" s="145"/>
      <c r="AV47" s="39"/>
      <c r="AW47" s="39">
        <f t="shared" si="31"/>
        <v>-1.0000000000000001E-5</v>
      </c>
      <c r="AX47" s="92"/>
    </row>
    <row r="48" spans="1:50" ht="16.05" customHeight="1" x14ac:dyDescent="0.2">
      <c r="B48" s="1" t="s">
        <v>126</v>
      </c>
      <c r="C48" s="37"/>
      <c r="D48" s="37"/>
      <c r="E48" s="120"/>
      <c r="F48" s="259"/>
      <c r="G48" s="286"/>
      <c r="H48" s="287"/>
      <c r="I48" s="193">
        <v>0.77083333333333304</v>
      </c>
      <c r="J48" s="194">
        <v>175</v>
      </c>
      <c r="K48" s="195">
        <f t="shared" si="25"/>
        <v>174.99999</v>
      </c>
      <c r="L48" s="211">
        <f t="shared" si="30"/>
        <v>1.0000000000000001E-5</v>
      </c>
      <c r="M48" s="212">
        <f t="shared" si="21"/>
        <v>2.0000000000000002E-5</v>
      </c>
      <c r="N48" s="198">
        <f t="shared" si="22"/>
        <v>0.13500000000004359</v>
      </c>
      <c r="O48" s="199">
        <f t="shared" si="9"/>
        <v>7.4068587512012233E-3</v>
      </c>
      <c r="P48" s="199">
        <f t="shared" si="10"/>
        <v>0.1350100000000436</v>
      </c>
      <c r="Q48" s="212">
        <f t="shared" si="11"/>
        <v>0.27002000000008719</v>
      </c>
      <c r="R48" s="212">
        <f t="shared" si="12"/>
        <v>12.433176618421378</v>
      </c>
      <c r="S48" s="197">
        <f t="shared" si="13"/>
        <v>0.95087500062006036</v>
      </c>
      <c r="T48" s="212">
        <f t="shared" si="14"/>
        <v>1.085885000620104</v>
      </c>
      <c r="U48" s="197">
        <f t="shared" si="15"/>
        <v>1.085885000620105E-2</v>
      </c>
      <c r="V48" s="212">
        <f t="shared" si="16"/>
        <v>1.096743850626305</v>
      </c>
      <c r="W48" s="199">
        <f t="shared" si="17"/>
        <v>0.54837192531315249</v>
      </c>
      <c r="X48" s="199">
        <f t="shared" si="32"/>
        <v>292.8222066651324</v>
      </c>
      <c r="Y48" s="199">
        <f t="shared" si="18"/>
        <v>52.690722167666301</v>
      </c>
      <c r="Z48" s="5"/>
      <c r="AA48" s="6"/>
      <c r="AB48" s="6"/>
      <c r="AC48" s="6"/>
      <c r="AD48" s="6"/>
      <c r="AE48" s="6"/>
      <c r="AF48" s="6"/>
      <c r="AG48" s="6"/>
      <c r="AH48" s="7"/>
      <c r="AI48" s="66"/>
      <c r="AL48" s="72"/>
      <c r="AM48" s="72">
        <f t="shared" si="26"/>
        <v>1.0000000000000001E-5</v>
      </c>
      <c r="AN48" s="76">
        <f t="shared" si="27"/>
        <v>-1.0000000000000001E-5</v>
      </c>
      <c r="AO48" s="76">
        <f t="shared" si="2"/>
        <v>0.95087500062006036</v>
      </c>
      <c r="AP48" s="76">
        <f t="shared" si="3"/>
        <v>0.13500000000004359</v>
      </c>
      <c r="AQ48" s="76">
        <f t="shared" si="19"/>
        <v>1.085865000620104</v>
      </c>
      <c r="AR48" s="76">
        <f t="shared" si="28"/>
        <v>-0.95087500062006036</v>
      </c>
      <c r="AS48" s="76">
        <f t="shared" si="29"/>
        <v>-0.13500000000004359</v>
      </c>
      <c r="AT48" s="64"/>
      <c r="AU48" s="145"/>
      <c r="AV48" s="39"/>
      <c r="AW48" s="39">
        <f t="shared" si="31"/>
        <v>-1.0000000000000001E-5</v>
      </c>
      <c r="AX48" s="92"/>
    </row>
    <row r="49" spans="2:50" ht="16.05" customHeight="1" x14ac:dyDescent="0.2">
      <c r="B49" s="40" t="s">
        <v>127</v>
      </c>
      <c r="C49" s="260"/>
      <c r="D49" s="260"/>
      <c r="E49" s="118">
        <f>MAX('02-サバイバル電源'!E19)</f>
        <v>6.5</v>
      </c>
      <c r="F49" s="260" t="s">
        <v>7</v>
      </c>
      <c r="G49" s="86"/>
      <c r="H49" s="37"/>
      <c r="I49" s="193">
        <v>0.79166666666666696</v>
      </c>
      <c r="J49" s="194">
        <v>150</v>
      </c>
      <c r="K49" s="195">
        <f t="shared" si="25"/>
        <v>149.99999</v>
      </c>
      <c r="L49" s="211">
        <f t="shared" si="30"/>
        <v>1.0000000000000001E-5</v>
      </c>
      <c r="M49" s="212">
        <f t="shared" si="21"/>
        <v>2.0000000000000002E-5</v>
      </c>
      <c r="N49" s="198">
        <f t="shared" si="22"/>
        <v>0.13500000000004359</v>
      </c>
      <c r="O49" s="199">
        <f t="shared" si="9"/>
        <v>7.4068587512012233E-3</v>
      </c>
      <c r="P49" s="199">
        <f t="shared" si="10"/>
        <v>0.1350100000000436</v>
      </c>
      <c r="Q49" s="212">
        <f t="shared" si="11"/>
        <v>0.27002000000008719</v>
      </c>
      <c r="R49" s="212">
        <f t="shared" si="12"/>
        <v>12.433176618421378</v>
      </c>
      <c r="S49" s="197">
        <f t="shared" si="13"/>
        <v>0.95087500062006036</v>
      </c>
      <c r="T49" s="212">
        <f t="shared" si="14"/>
        <v>1.085885000620104</v>
      </c>
      <c r="U49" s="197">
        <f t="shared" si="15"/>
        <v>1.085885000620105E-2</v>
      </c>
      <c r="V49" s="212">
        <f t="shared" si="16"/>
        <v>1.096743850626305</v>
      </c>
      <c r="W49" s="199">
        <f t="shared" si="17"/>
        <v>0.54837192531315249</v>
      </c>
      <c r="X49" s="199">
        <f t="shared" si="32"/>
        <v>292.27383473981922</v>
      </c>
      <c r="Y49" s="199">
        <f t="shared" si="18"/>
        <v>52.592047572285402</v>
      </c>
      <c r="Z49" s="5"/>
      <c r="AA49" s="6"/>
      <c r="AB49" s="6"/>
      <c r="AC49" s="6"/>
      <c r="AD49" s="6"/>
      <c r="AE49" s="6"/>
      <c r="AF49" s="6"/>
      <c r="AG49" s="6"/>
      <c r="AH49" s="7"/>
      <c r="AI49" s="66"/>
      <c r="AL49" s="72"/>
      <c r="AM49" s="72">
        <f t="shared" si="26"/>
        <v>1.0000000000000001E-5</v>
      </c>
      <c r="AN49" s="76">
        <f t="shared" si="27"/>
        <v>-1.0000000000000001E-5</v>
      </c>
      <c r="AO49" s="76">
        <f t="shared" si="2"/>
        <v>0.95087500062006036</v>
      </c>
      <c r="AP49" s="76">
        <f t="shared" si="3"/>
        <v>0.13500000000004359</v>
      </c>
      <c r="AQ49" s="76">
        <f t="shared" si="19"/>
        <v>1.085865000620104</v>
      </c>
      <c r="AR49" s="76">
        <f t="shared" si="28"/>
        <v>-0.95087500062006036</v>
      </c>
      <c r="AS49" s="76">
        <f t="shared" si="29"/>
        <v>-0.13500000000004359</v>
      </c>
      <c r="AT49" s="64"/>
      <c r="AU49" s="145"/>
      <c r="AV49" s="39"/>
      <c r="AW49" s="39">
        <f t="shared" si="31"/>
        <v>-1.0000000000000001E-5</v>
      </c>
      <c r="AX49" s="92"/>
    </row>
    <row r="50" spans="2:50" ht="16.05" customHeight="1" x14ac:dyDescent="0.2">
      <c r="B50" s="40"/>
      <c r="C50" s="260"/>
      <c r="D50" s="260"/>
      <c r="E50" s="118">
        <f>MAX('02-サバイバル電源'!E20)</f>
        <v>6.8421052631578947</v>
      </c>
      <c r="F50" s="260" t="s">
        <v>37</v>
      </c>
      <c r="G50" s="37"/>
      <c r="H50" s="37"/>
      <c r="I50" s="193">
        <v>0.8125</v>
      </c>
      <c r="J50" s="194">
        <v>125</v>
      </c>
      <c r="K50" s="195">
        <f t="shared" si="25"/>
        <v>124.99999</v>
      </c>
      <c r="L50" s="211">
        <f t="shared" si="30"/>
        <v>1.0000000000000001E-5</v>
      </c>
      <c r="M50" s="212">
        <f t="shared" si="21"/>
        <v>2.0000000000000002E-5</v>
      </c>
      <c r="N50" s="198">
        <f t="shared" si="22"/>
        <v>0.13500000000004359</v>
      </c>
      <c r="O50" s="199">
        <f t="shared" si="9"/>
        <v>7.4068587512012233E-3</v>
      </c>
      <c r="P50" s="199">
        <f t="shared" si="10"/>
        <v>0.1350100000000436</v>
      </c>
      <c r="Q50" s="212">
        <f t="shared" si="11"/>
        <v>0.27002000000008719</v>
      </c>
      <c r="R50" s="212">
        <f t="shared" si="12"/>
        <v>12.433176618421378</v>
      </c>
      <c r="S50" s="197">
        <f t="shared" si="13"/>
        <v>0.95087500062006036</v>
      </c>
      <c r="T50" s="212">
        <f t="shared" si="14"/>
        <v>1.085885000620104</v>
      </c>
      <c r="U50" s="197">
        <f t="shared" si="15"/>
        <v>1.085885000620105E-2</v>
      </c>
      <c r="V50" s="212">
        <f t="shared" si="16"/>
        <v>1.096743850626305</v>
      </c>
      <c r="W50" s="199">
        <f t="shared" si="17"/>
        <v>0.54837192531315249</v>
      </c>
      <c r="X50" s="199">
        <f t="shared" si="32"/>
        <v>291.72546281450605</v>
      </c>
      <c r="Y50" s="199">
        <f t="shared" si="18"/>
        <v>52.493372976904496</v>
      </c>
      <c r="Z50" s="5"/>
      <c r="AA50" s="6"/>
      <c r="AB50" s="6"/>
      <c r="AC50" s="6"/>
      <c r="AD50" s="6"/>
      <c r="AE50" s="6"/>
      <c r="AF50" s="6"/>
      <c r="AG50" s="6"/>
      <c r="AH50" s="7"/>
      <c r="AI50" s="66"/>
      <c r="AL50" s="72"/>
      <c r="AM50" s="72">
        <f t="shared" si="26"/>
        <v>1.0000000000000001E-5</v>
      </c>
      <c r="AN50" s="76">
        <f t="shared" si="27"/>
        <v>-1.0000000000000001E-5</v>
      </c>
      <c r="AO50" s="76">
        <f t="shared" si="2"/>
        <v>0.95087500062006036</v>
      </c>
      <c r="AP50" s="76">
        <f t="shared" si="3"/>
        <v>0.13500000000004359</v>
      </c>
      <c r="AQ50" s="76">
        <f t="shared" si="19"/>
        <v>1.085865000620104</v>
      </c>
      <c r="AR50" s="76">
        <f t="shared" si="28"/>
        <v>-0.95087500062006036</v>
      </c>
      <c r="AS50" s="76">
        <f t="shared" si="29"/>
        <v>-0.13500000000004359</v>
      </c>
      <c r="AT50" s="64"/>
      <c r="AU50" s="145"/>
      <c r="AV50" s="39"/>
      <c r="AW50" s="39">
        <f t="shared" si="31"/>
        <v>-1.0000000000000001E-5</v>
      </c>
      <c r="AX50" s="92"/>
    </row>
    <row r="51" spans="2:50" ht="16.05" customHeight="1" x14ac:dyDescent="0.2">
      <c r="B51" s="40" t="s">
        <v>119</v>
      </c>
      <c r="C51" s="260"/>
      <c r="D51" s="260"/>
      <c r="E51" s="93">
        <f>E49/E47</f>
        <v>2.9757024530608963E-2</v>
      </c>
      <c r="F51" s="260" t="s">
        <v>13</v>
      </c>
      <c r="G51" s="37"/>
      <c r="H51" s="37"/>
      <c r="I51" s="193">
        <v>0.83333333333333304</v>
      </c>
      <c r="J51" s="194">
        <v>110</v>
      </c>
      <c r="K51" s="195">
        <f t="shared" si="25"/>
        <v>109.99999</v>
      </c>
      <c r="L51" s="211">
        <f t="shared" si="30"/>
        <v>1.0000000000000001E-5</v>
      </c>
      <c r="M51" s="212">
        <f t="shared" si="21"/>
        <v>2.0000000000000002E-5</v>
      </c>
      <c r="N51" s="198">
        <f t="shared" si="22"/>
        <v>0.13500000000004359</v>
      </c>
      <c r="O51" s="199">
        <f t="shared" si="9"/>
        <v>7.4068587512012233E-3</v>
      </c>
      <c r="P51" s="199">
        <f t="shared" si="10"/>
        <v>0.1350100000000436</v>
      </c>
      <c r="Q51" s="212">
        <f t="shared" si="11"/>
        <v>0.27002000000008719</v>
      </c>
      <c r="R51" s="212">
        <f t="shared" si="12"/>
        <v>12.433176618421378</v>
      </c>
      <c r="S51" s="197">
        <f t="shared" si="13"/>
        <v>0.95087500062006036</v>
      </c>
      <c r="T51" s="212">
        <f t="shared" si="14"/>
        <v>1.085885000620104</v>
      </c>
      <c r="U51" s="197">
        <f t="shared" si="15"/>
        <v>1.085885000620105E-2</v>
      </c>
      <c r="V51" s="212">
        <f t="shared" si="16"/>
        <v>1.096743850626305</v>
      </c>
      <c r="W51" s="199">
        <f t="shared" si="17"/>
        <v>0.54837192531315249</v>
      </c>
      <c r="X51" s="199">
        <f t="shared" si="32"/>
        <v>291.17709088919287</v>
      </c>
      <c r="Y51" s="199">
        <f t="shared" si="18"/>
        <v>52.394698381523597</v>
      </c>
      <c r="Z51" s="5"/>
      <c r="AA51" s="6"/>
      <c r="AB51" s="6"/>
      <c r="AC51" s="6"/>
      <c r="AD51" s="6"/>
      <c r="AE51" s="6"/>
      <c r="AF51" s="6"/>
      <c r="AG51" s="6"/>
      <c r="AH51" s="7"/>
      <c r="AI51" s="66"/>
      <c r="AL51" s="72"/>
      <c r="AM51" s="72">
        <f t="shared" si="26"/>
        <v>1.0000000000000001E-5</v>
      </c>
      <c r="AN51" s="76">
        <f t="shared" si="27"/>
        <v>-1.0000000000000001E-5</v>
      </c>
      <c r="AO51" s="76">
        <f t="shared" si="2"/>
        <v>0.95087500062006036</v>
      </c>
      <c r="AP51" s="76">
        <f t="shared" si="3"/>
        <v>0.13500000000004359</v>
      </c>
      <c r="AQ51" s="76">
        <f t="shared" si="19"/>
        <v>1.085865000620104</v>
      </c>
      <c r="AR51" s="76">
        <f t="shared" si="28"/>
        <v>-0.95087500062006036</v>
      </c>
      <c r="AS51" s="76">
        <f t="shared" si="29"/>
        <v>-0.13500000000004359</v>
      </c>
      <c r="AT51" s="64"/>
      <c r="AU51" s="145"/>
      <c r="AV51" s="39"/>
      <c r="AW51" s="39">
        <f t="shared" si="31"/>
        <v>-1.0000000000000001E-5</v>
      </c>
      <c r="AX51" s="92"/>
    </row>
    <row r="52" spans="2:50" ht="16.05" customHeight="1" x14ac:dyDescent="0.2">
      <c r="B52" s="40"/>
      <c r="C52" s="260"/>
      <c r="D52" s="266" t="s">
        <v>81</v>
      </c>
      <c r="E52" s="102">
        <f>IF(E51&gt;1,E51,1)</f>
        <v>1</v>
      </c>
      <c r="F52" s="261"/>
      <c r="G52" s="37"/>
      <c r="H52" s="37"/>
      <c r="I52" s="193">
        <v>0.85416666666666696</v>
      </c>
      <c r="J52" s="194">
        <v>100</v>
      </c>
      <c r="K52" s="195">
        <f t="shared" si="25"/>
        <v>99.999989999999997</v>
      </c>
      <c r="L52" s="211">
        <f t="shared" si="30"/>
        <v>1.0000000000000001E-5</v>
      </c>
      <c r="M52" s="212">
        <f t="shared" si="21"/>
        <v>2.0000000000000002E-5</v>
      </c>
      <c r="N52" s="198">
        <f t="shared" si="22"/>
        <v>0.13500000000004359</v>
      </c>
      <c r="O52" s="199">
        <f t="shared" si="9"/>
        <v>7.4068587512012233E-3</v>
      </c>
      <c r="P52" s="199">
        <f t="shared" si="10"/>
        <v>0.1350100000000436</v>
      </c>
      <c r="Q52" s="212">
        <f t="shared" si="11"/>
        <v>0.27002000000008719</v>
      </c>
      <c r="R52" s="212">
        <f t="shared" si="12"/>
        <v>12.433176618421378</v>
      </c>
      <c r="S52" s="197">
        <f t="shared" si="13"/>
        <v>0.95087500062006036</v>
      </c>
      <c r="T52" s="212">
        <f t="shared" si="14"/>
        <v>1.085885000620104</v>
      </c>
      <c r="U52" s="197">
        <f t="shared" si="15"/>
        <v>1.085885000620105E-2</v>
      </c>
      <c r="V52" s="212">
        <f t="shared" si="16"/>
        <v>1.096743850626305</v>
      </c>
      <c r="W52" s="199">
        <f t="shared" si="17"/>
        <v>0.54837192531315249</v>
      </c>
      <c r="X52" s="199">
        <f t="shared" si="32"/>
        <v>290.62871896387969</v>
      </c>
      <c r="Y52" s="199">
        <f t="shared" si="18"/>
        <v>52.296023786142698</v>
      </c>
      <c r="Z52" s="5"/>
      <c r="AA52" s="6"/>
      <c r="AB52" s="6"/>
      <c r="AC52" s="6"/>
      <c r="AD52" s="6"/>
      <c r="AE52" s="6"/>
      <c r="AF52" s="6"/>
      <c r="AG52" s="6"/>
      <c r="AH52" s="7"/>
      <c r="AI52" s="66"/>
      <c r="AL52" s="72"/>
      <c r="AM52" s="72">
        <f t="shared" si="26"/>
        <v>1.0000000000000001E-5</v>
      </c>
      <c r="AN52" s="76">
        <f t="shared" si="27"/>
        <v>-1.0000000000000001E-5</v>
      </c>
      <c r="AO52" s="76">
        <f t="shared" si="2"/>
        <v>0.95087500062006036</v>
      </c>
      <c r="AP52" s="76">
        <f t="shared" si="3"/>
        <v>0.13500000000004359</v>
      </c>
      <c r="AQ52" s="76">
        <f t="shared" si="19"/>
        <v>1.085865000620104</v>
      </c>
      <c r="AR52" s="76">
        <f t="shared" si="28"/>
        <v>-0.95087500062006036</v>
      </c>
      <c r="AS52" s="76">
        <f t="shared" si="29"/>
        <v>-0.13500000000004359</v>
      </c>
      <c r="AT52" s="64"/>
      <c r="AU52" s="145"/>
      <c r="AV52" s="39"/>
      <c r="AW52" s="39">
        <f t="shared" si="31"/>
        <v>-1.0000000000000001E-5</v>
      </c>
      <c r="AX52" s="92"/>
    </row>
    <row r="53" spans="2:50" ht="16.05" customHeight="1" x14ac:dyDescent="0.2">
      <c r="B53" s="40" t="s">
        <v>120</v>
      </c>
      <c r="C53" s="260"/>
      <c r="D53" s="260"/>
      <c r="E53" s="102">
        <f>E49*E52</f>
        <v>6.5</v>
      </c>
      <c r="F53" s="260" t="s">
        <v>87</v>
      </c>
      <c r="G53" s="284" t="s">
        <v>145</v>
      </c>
      <c r="H53" s="284"/>
      <c r="I53" s="193">
        <v>0.875</v>
      </c>
      <c r="J53" s="194">
        <v>95</v>
      </c>
      <c r="K53" s="195">
        <f t="shared" si="25"/>
        <v>94.999989999999997</v>
      </c>
      <c r="L53" s="211">
        <f t="shared" si="30"/>
        <v>1.0000000000000001E-5</v>
      </c>
      <c r="M53" s="212">
        <f t="shared" si="21"/>
        <v>2.0000000000000002E-5</v>
      </c>
      <c r="N53" s="198">
        <f t="shared" si="22"/>
        <v>0.13500000000004359</v>
      </c>
      <c r="O53" s="199">
        <f t="shared" si="9"/>
        <v>7.4068587512012233E-3</v>
      </c>
      <c r="P53" s="199">
        <f t="shared" si="10"/>
        <v>0.1350100000000436</v>
      </c>
      <c r="Q53" s="212">
        <f t="shared" si="11"/>
        <v>0.27002000000008719</v>
      </c>
      <c r="R53" s="212">
        <f t="shared" si="12"/>
        <v>12.433176618421378</v>
      </c>
      <c r="S53" s="197">
        <f t="shared" si="13"/>
        <v>0.95087500062006036</v>
      </c>
      <c r="T53" s="212">
        <f t="shared" si="14"/>
        <v>1.085885000620104</v>
      </c>
      <c r="U53" s="197">
        <f t="shared" si="15"/>
        <v>1.085885000620105E-2</v>
      </c>
      <c r="V53" s="212">
        <f t="shared" si="16"/>
        <v>1.096743850626305</v>
      </c>
      <c r="W53" s="199">
        <f t="shared" si="17"/>
        <v>0.54837192531315249</v>
      </c>
      <c r="X53" s="199">
        <f t="shared" si="32"/>
        <v>290.08034703856652</v>
      </c>
      <c r="Y53" s="199">
        <f t="shared" si="18"/>
        <v>52.197349190761798</v>
      </c>
      <c r="Z53" s="5"/>
      <c r="AA53" s="6"/>
      <c r="AB53" s="6"/>
      <c r="AC53" s="6"/>
      <c r="AD53" s="6"/>
      <c r="AE53" s="6"/>
      <c r="AF53" s="6"/>
      <c r="AG53" s="6"/>
      <c r="AH53" s="7"/>
      <c r="AI53" s="66"/>
      <c r="AL53" s="72"/>
      <c r="AM53" s="72">
        <f t="shared" si="26"/>
        <v>1.0000000000000001E-5</v>
      </c>
      <c r="AN53" s="76">
        <f t="shared" si="27"/>
        <v>-1.0000000000000001E-5</v>
      </c>
      <c r="AO53" s="76">
        <f t="shared" si="2"/>
        <v>0.95087500062006036</v>
      </c>
      <c r="AP53" s="76">
        <f t="shared" si="3"/>
        <v>0.13500000000004359</v>
      </c>
      <c r="AQ53" s="76">
        <f t="shared" si="19"/>
        <v>1.085865000620104</v>
      </c>
      <c r="AR53" s="76">
        <f t="shared" si="28"/>
        <v>-0.95087500062006036</v>
      </c>
      <c r="AS53" s="76">
        <f t="shared" si="29"/>
        <v>-0.13500000000004359</v>
      </c>
      <c r="AT53" s="64"/>
      <c r="AU53" s="145"/>
      <c r="AV53" s="39"/>
      <c r="AW53" s="39">
        <f t="shared" si="31"/>
        <v>-1.0000000000000001E-5</v>
      </c>
      <c r="AX53" s="92"/>
    </row>
    <row r="54" spans="2:50" ht="16.05" customHeight="1" x14ac:dyDescent="0.2">
      <c r="B54" s="260"/>
      <c r="C54" s="260"/>
      <c r="D54" s="260"/>
      <c r="E54" s="118">
        <f>E50*E52</f>
        <v>6.8421052631578947</v>
      </c>
      <c r="F54" s="260" t="s">
        <v>105</v>
      </c>
      <c r="G54" s="284" t="s">
        <v>146</v>
      </c>
      <c r="H54" s="284"/>
      <c r="I54" s="193">
        <v>0.89583333333333304</v>
      </c>
      <c r="J54" s="213">
        <v>90</v>
      </c>
      <c r="K54" s="214">
        <f t="shared" si="25"/>
        <v>89.999989999999997</v>
      </c>
      <c r="L54" s="215">
        <f t="shared" si="30"/>
        <v>1.0000000000000001E-5</v>
      </c>
      <c r="M54" s="218">
        <f t="shared" si="21"/>
        <v>2.0000000000000002E-5</v>
      </c>
      <c r="N54" s="217">
        <f t="shared" si="22"/>
        <v>0.13500000000004359</v>
      </c>
      <c r="O54" s="219">
        <f t="shared" si="9"/>
        <v>7.4068587512012233E-3</v>
      </c>
      <c r="P54" s="219">
        <f t="shared" si="10"/>
        <v>0.1350100000000436</v>
      </c>
      <c r="Q54" s="218">
        <f t="shared" si="11"/>
        <v>0.27002000000008719</v>
      </c>
      <c r="R54" s="218">
        <f t="shared" si="12"/>
        <v>12.433176618421378</v>
      </c>
      <c r="S54" s="216">
        <f t="shared" si="13"/>
        <v>0.95087500062006036</v>
      </c>
      <c r="T54" s="218">
        <f t="shared" si="14"/>
        <v>1.085885000620104</v>
      </c>
      <c r="U54" s="216">
        <f t="shared" si="15"/>
        <v>1.085885000620105E-2</v>
      </c>
      <c r="V54" s="218">
        <f t="shared" si="16"/>
        <v>1.096743850626305</v>
      </c>
      <c r="W54" s="219">
        <f t="shared" si="17"/>
        <v>0.54837192531315249</v>
      </c>
      <c r="X54" s="219">
        <f>X53-W53</f>
        <v>289.53197511325334</v>
      </c>
      <c r="Y54" s="219">
        <f>X54/X$4*100</f>
        <v>52.098674595380892</v>
      </c>
      <c r="Z54" s="5"/>
      <c r="AA54" s="6"/>
      <c r="AB54" s="6"/>
      <c r="AC54" s="6"/>
      <c r="AD54" s="6"/>
      <c r="AE54" s="6"/>
      <c r="AF54" s="6"/>
      <c r="AG54" s="6"/>
      <c r="AH54" s="7"/>
      <c r="AI54" s="66"/>
      <c r="AL54" s="72"/>
      <c r="AM54" s="72">
        <f t="shared" si="26"/>
        <v>1.0000000000000001E-5</v>
      </c>
      <c r="AN54" s="76">
        <f t="shared" si="27"/>
        <v>-1.0000000000000001E-5</v>
      </c>
      <c r="AO54" s="76">
        <f t="shared" si="2"/>
        <v>0.95087500062006036</v>
      </c>
      <c r="AP54" s="76">
        <f t="shared" si="3"/>
        <v>0.13500000000004359</v>
      </c>
      <c r="AQ54" s="76">
        <f t="shared" si="19"/>
        <v>1.085865000620104</v>
      </c>
      <c r="AR54" s="76">
        <f t="shared" si="28"/>
        <v>-0.95087500062006036</v>
      </c>
      <c r="AS54" s="76">
        <f t="shared" si="29"/>
        <v>-0.13500000000004359</v>
      </c>
      <c r="AT54" s="69"/>
      <c r="AU54" s="146" t="s">
        <v>70</v>
      </c>
      <c r="AV54" s="39"/>
      <c r="AW54" s="39">
        <f t="shared" si="31"/>
        <v>-1.0000000000000001E-5</v>
      </c>
      <c r="AX54" s="92"/>
    </row>
    <row r="55" spans="2:50" ht="16.05" customHeight="1" x14ac:dyDescent="0.2">
      <c r="B55" s="1" t="s">
        <v>128</v>
      </c>
      <c r="C55" s="37"/>
      <c r="D55" s="37"/>
      <c r="E55" s="37"/>
      <c r="F55" s="260"/>
      <c r="G55" s="340" t="s">
        <v>147</v>
      </c>
      <c r="H55" s="341"/>
      <c r="I55" s="193">
        <v>0.91666666666666696</v>
      </c>
      <c r="J55" s="220">
        <v>85</v>
      </c>
      <c r="K55" s="221">
        <f t="shared" ref="K55:K58" si="33">J55</f>
        <v>85</v>
      </c>
      <c r="L55" s="222">
        <f>IF(AU55&lt;L$7,AT55,0.00001)</f>
        <v>26.048478417345887</v>
      </c>
      <c r="M55" s="227">
        <f t="shared" si="21"/>
        <v>52.096956834691774</v>
      </c>
      <c r="N55" s="191">
        <f t="shared" si="22"/>
        <v>0.43083612734649546</v>
      </c>
      <c r="O55" s="192">
        <f t="shared" si="9"/>
        <v>98.372933232016564</v>
      </c>
      <c r="P55" s="192">
        <f t="shared" si="10"/>
        <v>26.479314544692382</v>
      </c>
      <c r="Q55" s="192">
        <f t="shared" si="11"/>
        <v>52.958629089384765</v>
      </c>
      <c r="R55" s="227">
        <f t="shared" si="12"/>
        <v>94.503251422837678</v>
      </c>
      <c r="S55" s="190">
        <f t="shared" si="13"/>
        <v>1.5401600723400932</v>
      </c>
      <c r="T55" s="227">
        <f t="shared" si="14"/>
        <v>28.019474617032476</v>
      </c>
      <c r="U55" s="191">
        <f t="shared" si="15"/>
        <v>0.28019474617032503</v>
      </c>
      <c r="V55" s="192">
        <f t="shared" si="16"/>
        <v>28.299669363202799</v>
      </c>
      <c r="W55" s="192">
        <f t="shared" si="17"/>
        <v>14.1498346816014</v>
      </c>
      <c r="X55" s="192">
        <f>X54-W54</f>
        <v>288.98360318794016</v>
      </c>
      <c r="Y55" s="192">
        <f t="shared" si="18"/>
        <v>51.999999999999993</v>
      </c>
      <c r="Z55" s="5"/>
      <c r="AA55" s="6"/>
      <c r="AB55" s="6"/>
      <c r="AC55" s="6"/>
      <c r="AD55" s="6"/>
      <c r="AE55" s="6"/>
      <c r="AF55" s="6"/>
      <c r="AG55" s="6"/>
      <c r="AH55" s="7"/>
      <c r="AI55" s="65"/>
      <c r="AL55" s="70">
        <f>L55</f>
        <v>26.048478417345887</v>
      </c>
      <c r="AM55" s="70"/>
      <c r="AN55" s="75">
        <f>L55</f>
        <v>26.048478417345887</v>
      </c>
      <c r="AO55" s="75">
        <f t="shared" si="2"/>
        <v>1.5401600723400932</v>
      </c>
      <c r="AP55" s="75">
        <f t="shared" si="3"/>
        <v>0.43083612734649546</v>
      </c>
      <c r="AQ55" s="75">
        <f t="shared" si="19"/>
        <v>28.019474617032476</v>
      </c>
      <c r="AR55" s="75">
        <f>S55</f>
        <v>1.5401600723400932</v>
      </c>
      <c r="AS55" s="75">
        <f>N55</f>
        <v>0.43083612734649546</v>
      </c>
      <c r="AT55" s="88">
        <f>J$7</f>
        <v>26.048478417345887</v>
      </c>
      <c r="AU55" s="106">
        <f>AT55/2</f>
        <v>13.024239208672943</v>
      </c>
      <c r="AV55" s="39">
        <f>AN55</f>
        <v>26.048478417345887</v>
      </c>
      <c r="AW55" s="39"/>
      <c r="AX55" s="92"/>
    </row>
    <row r="56" spans="2:50" ht="16.05" customHeight="1" x14ac:dyDescent="0.2">
      <c r="B56" s="40" t="s">
        <v>115</v>
      </c>
      <c r="C56" s="260"/>
      <c r="D56" s="260"/>
      <c r="E56" s="118">
        <f>E34+E47</f>
        <v>761.11245187652412</v>
      </c>
      <c r="F56" s="262" t="s">
        <v>129</v>
      </c>
      <c r="G56" s="288">
        <f>G34+G47</f>
        <v>814.98663357852899</v>
      </c>
      <c r="H56" s="285" t="s">
        <v>14</v>
      </c>
      <c r="I56" s="193">
        <v>0.9375</v>
      </c>
      <c r="J56" s="194">
        <v>80</v>
      </c>
      <c r="K56" s="195">
        <f t="shared" si="33"/>
        <v>80</v>
      </c>
      <c r="L56" s="196">
        <f>IF(AU56&lt;L$7,AT56,0.00001)</f>
        <v>26.048478417345887</v>
      </c>
      <c r="M56" s="212">
        <f t="shared" si="21"/>
        <v>52.096956834691774</v>
      </c>
      <c r="N56" s="198">
        <f t="shared" si="22"/>
        <v>0.43083612734649546</v>
      </c>
      <c r="O56" s="199">
        <f t="shared" si="9"/>
        <v>98.372933232016564</v>
      </c>
      <c r="P56" s="199">
        <f t="shared" si="10"/>
        <v>26.479314544692382</v>
      </c>
      <c r="Q56" s="199">
        <f t="shared" si="11"/>
        <v>52.958629089384765</v>
      </c>
      <c r="R56" s="212">
        <f t="shared" si="12"/>
        <v>94.503251422837678</v>
      </c>
      <c r="S56" s="197">
        <f t="shared" si="13"/>
        <v>1.5401600723400932</v>
      </c>
      <c r="T56" s="212">
        <f t="shared" si="14"/>
        <v>28.019474617032476</v>
      </c>
      <c r="U56" s="198">
        <f t="shared" si="15"/>
        <v>0.28019474617032503</v>
      </c>
      <c r="V56" s="199">
        <f t="shared" si="16"/>
        <v>28.299669363202799</v>
      </c>
      <c r="W56" s="199">
        <f t="shared" si="17"/>
        <v>14.1498346816014</v>
      </c>
      <c r="X56" s="199">
        <f>X55+W55</f>
        <v>303.13343786954158</v>
      </c>
      <c r="Y56" s="199">
        <f t="shared" si="18"/>
        <v>54.546135473868908</v>
      </c>
      <c r="Z56" s="5"/>
      <c r="AA56" s="6"/>
      <c r="AB56" s="6"/>
      <c r="AC56" s="6"/>
      <c r="AD56" s="6"/>
      <c r="AE56" s="6"/>
      <c r="AF56" s="6"/>
      <c r="AG56" s="6"/>
      <c r="AH56" s="7"/>
      <c r="AI56" s="65"/>
      <c r="AL56" s="70">
        <f>L56</f>
        <v>26.048478417345887</v>
      </c>
      <c r="AM56" s="70"/>
      <c r="AN56" s="75">
        <f>L56</f>
        <v>26.048478417345887</v>
      </c>
      <c r="AO56" s="75">
        <f t="shared" si="2"/>
        <v>1.5401600723400932</v>
      </c>
      <c r="AP56" s="75">
        <f t="shared" si="3"/>
        <v>0.43083612734649546</v>
      </c>
      <c r="AQ56" s="75">
        <f t="shared" si="19"/>
        <v>28.019474617032476</v>
      </c>
      <c r="AR56" s="75">
        <f>S56</f>
        <v>1.5401600723400932</v>
      </c>
      <c r="AS56" s="75">
        <f>N56</f>
        <v>0.43083612734649546</v>
      </c>
      <c r="AT56" s="88">
        <f>J$7</f>
        <v>26.048478417345887</v>
      </c>
      <c r="AU56" s="39">
        <f>AU55+AT56/2</f>
        <v>26.048478417345887</v>
      </c>
      <c r="AV56" s="39">
        <f t="shared" ref="AV56:AV58" si="34">AN56</f>
        <v>26.048478417345887</v>
      </c>
      <c r="AW56" s="39"/>
      <c r="AX56" s="92"/>
    </row>
    <row r="57" spans="2:50" ht="16.05" customHeight="1" x14ac:dyDescent="0.2">
      <c r="B57" s="40" t="s">
        <v>130</v>
      </c>
      <c r="C57" s="260"/>
      <c r="D57" s="260"/>
      <c r="E57" s="118">
        <f>MAX(E54,E38)</f>
        <v>45</v>
      </c>
      <c r="F57" s="262" t="s">
        <v>105</v>
      </c>
      <c r="G57" s="37"/>
      <c r="H57" s="37"/>
      <c r="I57" s="193">
        <v>0.95833333333333304</v>
      </c>
      <c r="J57" s="194">
        <v>75</v>
      </c>
      <c r="K57" s="195">
        <f t="shared" si="33"/>
        <v>75</v>
      </c>
      <c r="L57" s="196">
        <f>IF(AU57&lt;L$7,AT57,0.00001)</f>
        <v>26.048478417345887</v>
      </c>
      <c r="M57" s="212">
        <f t="shared" si="21"/>
        <v>52.096956834691774</v>
      </c>
      <c r="N57" s="198">
        <f t="shared" si="22"/>
        <v>0.43083612734649546</v>
      </c>
      <c r="O57" s="199">
        <f t="shared" si="9"/>
        <v>98.372933232016564</v>
      </c>
      <c r="P57" s="199">
        <f t="shared" si="10"/>
        <v>26.479314544692382</v>
      </c>
      <c r="Q57" s="199">
        <f t="shared" si="11"/>
        <v>52.958629089384765</v>
      </c>
      <c r="R57" s="212">
        <f t="shared" si="12"/>
        <v>94.503251422837678</v>
      </c>
      <c r="S57" s="197">
        <f t="shared" si="13"/>
        <v>1.5401600723400932</v>
      </c>
      <c r="T57" s="212">
        <f t="shared" si="14"/>
        <v>28.019474617032476</v>
      </c>
      <c r="U57" s="198">
        <f t="shared" si="15"/>
        <v>0.28019474617032503</v>
      </c>
      <c r="V57" s="199">
        <f t="shared" si="16"/>
        <v>28.299669363202799</v>
      </c>
      <c r="W57" s="199">
        <f t="shared" si="17"/>
        <v>14.1498346816014</v>
      </c>
      <c r="X57" s="199">
        <f t="shared" ref="X57:X58" si="35">X56+W56</f>
        <v>317.283272551143</v>
      </c>
      <c r="Y57" s="199">
        <f t="shared" si="18"/>
        <v>57.092270947737831</v>
      </c>
      <c r="Z57" s="5"/>
      <c r="AA57" s="6"/>
      <c r="AB57" s="6"/>
      <c r="AC57" s="6"/>
      <c r="AD57" s="6"/>
      <c r="AE57" s="6"/>
      <c r="AF57" s="6"/>
      <c r="AG57" s="6"/>
      <c r="AH57" s="7"/>
      <c r="AI57" s="65"/>
      <c r="AL57" s="70">
        <f>L57</f>
        <v>26.048478417345887</v>
      </c>
      <c r="AM57" s="70"/>
      <c r="AN57" s="75">
        <f>L57</f>
        <v>26.048478417345887</v>
      </c>
      <c r="AO57" s="75">
        <f t="shared" si="2"/>
        <v>1.5401600723400932</v>
      </c>
      <c r="AP57" s="75">
        <f t="shared" si="3"/>
        <v>0.43083612734649546</v>
      </c>
      <c r="AQ57" s="75">
        <f t="shared" si="19"/>
        <v>28.019474617032476</v>
      </c>
      <c r="AR57" s="75">
        <f>S57</f>
        <v>1.5401600723400932</v>
      </c>
      <c r="AS57" s="75">
        <f>N57</f>
        <v>0.43083612734649546</v>
      </c>
      <c r="AT57" s="88">
        <f>J$7</f>
        <v>26.048478417345887</v>
      </c>
      <c r="AU57" s="39">
        <f t="shared" ref="AU57:AU58" si="36">AU56+AT57/2</f>
        <v>39.072717626018829</v>
      </c>
      <c r="AV57" s="39">
        <f t="shared" si="34"/>
        <v>26.048478417345887</v>
      </c>
      <c r="AW57" s="39"/>
      <c r="AX57" s="92"/>
    </row>
    <row r="58" spans="2:50" ht="16.05" customHeight="1" x14ac:dyDescent="0.2">
      <c r="C58" s="37"/>
      <c r="D58" s="37"/>
      <c r="E58" s="37"/>
      <c r="F58" s="37"/>
      <c r="G58" s="37"/>
      <c r="H58" s="37"/>
      <c r="I58" s="223">
        <v>0.97916666666666696</v>
      </c>
      <c r="J58" s="213">
        <v>70</v>
      </c>
      <c r="K58" s="214">
        <f t="shared" si="33"/>
        <v>70</v>
      </c>
      <c r="L58" s="202">
        <f>IF(AU58&lt;L$7,AT58,0.00001)</f>
        <v>26.048478417345887</v>
      </c>
      <c r="M58" s="228">
        <f t="shared" si="21"/>
        <v>52.096956834691774</v>
      </c>
      <c r="N58" s="204">
        <f t="shared" si="22"/>
        <v>0.43083612734649546</v>
      </c>
      <c r="O58" s="205">
        <f t="shared" si="9"/>
        <v>98.372933232016564</v>
      </c>
      <c r="P58" s="205">
        <f t="shared" si="10"/>
        <v>26.479314544692382</v>
      </c>
      <c r="Q58" s="205">
        <f t="shared" si="11"/>
        <v>52.958629089384765</v>
      </c>
      <c r="R58" s="228">
        <f t="shared" si="12"/>
        <v>94.503251422837678</v>
      </c>
      <c r="S58" s="203">
        <f t="shared" si="13"/>
        <v>1.5401600723400932</v>
      </c>
      <c r="T58" s="228">
        <f t="shared" si="14"/>
        <v>28.019474617032476</v>
      </c>
      <c r="U58" s="204">
        <f t="shared" si="15"/>
        <v>0.28019474617032503</v>
      </c>
      <c r="V58" s="205">
        <f t="shared" si="16"/>
        <v>28.299669363202799</v>
      </c>
      <c r="W58" s="205">
        <f t="shared" si="17"/>
        <v>14.1498346816014</v>
      </c>
      <c r="X58" s="205">
        <f t="shared" si="35"/>
        <v>331.43310723274442</v>
      </c>
      <c r="Y58" s="205">
        <f t="shared" si="18"/>
        <v>59.638406421606746</v>
      </c>
      <c r="Z58" s="8"/>
      <c r="AA58" s="9"/>
      <c r="AB58" s="9" t="s">
        <v>26</v>
      </c>
      <c r="AC58" s="9" t="s">
        <v>92</v>
      </c>
      <c r="AD58" s="9"/>
      <c r="AE58" s="9"/>
      <c r="AF58" s="9"/>
      <c r="AG58" s="9"/>
      <c r="AH58" s="10"/>
      <c r="AI58" s="65"/>
      <c r="AL58" s="70">
        <f>L58</f>
        <v>26.048478417345887</v>
      </c>
      <c r="AM58" s="70"/>
      <c r="AN58" s="147">
        <f>L58</f>
        <v>26.048478417345887</v>
      </c>
      <c r="AO58" s="147">
        <f t="shared" si="2"/>
        <v>1.5401600723400932</v>
      </c>
      <c r="AP58" s="147">
        <f t="shared" si="3"/>
        <v>0.43083612734649546</v>
      </c>
      <c r="AQ58" s="147">
        <f t="shared" si="19"/>
        <v>28.019474617032476</v>
      </c>
      <c r="AR58" s="147">
        <f>S58</f>
        <v>1.5401600723400932</v>
      </c>
      <c r="AS58" s="147">
        <f>N58</f>
        <v>0.43083612734649546</v>
      </c>
      <c r="AT58" s="88">
        <f>J$7</f>
        <v>26.048478417345887</v>
      </c>
      <c r="AU58" s="39">
        <f t="shared" si="36"/>
        <v>52.096956834691774</v>
      </c>
      <c r="AV58" s="39">
        <f t="shared" si="34"/>
        <v>26.048478417345887</v>
      </c>
      <c r="AW58" s="39"/>
      <c r="AX58" s="92"/>
    </row>
    <row r="59" spans="2:50" ht="16.05" customHeight="1" thickBot="1" x14ac:dyDescent="0.25">
      <c r="C59" s="37"/>
      <c r="D59" s="37"/>
      <c r="E59" s="37"/>
      <c r="F59" s="37"/>
      <c r="G59" s="37"/>
      <c r="H59" s="37"/>
      <c r="I59" s="125"/>
      <c r="J59" s="125"/>
      <c r="K59" s="125"/>
      <c r="L59" s="233">
        <f>SUM(L27:L54)/2</f>
        <v>238.50006499999989</v>
      </c>
      <c r="M59" s="234">
        <f>AVERAGE(M11:M58)</f>
        <v>41.582070764454897</v>
      </c>
      <c r="N59" s="233">
        <f>SUM(N27:N54)/2</f>
        <v>5.5347420000002865</v>
      </c>
      <c r="O59" s="184"/>
      <c r="P59" s="230">
        <f>SUM(P27:P54)/2</f>
        <v>244.03480700000017</v>
      </c>
      <c r="Q59" s="229">
        <f>AVERAGE(Q27:Q54)</f>
        <v>34.86211528571431</v>
      </c>
      <c r="R59" s="185" t="s">
        <v>50</v>
      </c>
      <c r="S59" s="183">
        <f>SUM(S27:S54)/2</f>
        <v>20.078158594461215</v>
      </c>
      <c r="T59" s="229">
        <f t="shared" ref="T59" si="37">SUM(T27:T54)/2</f>
        <v>264.11296559446157</v>
      </c>
      <c r="U59" s="183">
        <f t="shared" ref="U59" si="38">SUM(U27:U54)/2</f>
        <v>2.641129655944618</v>
      </c>
      <c r="V59" s="229">
        <f>SUM(V27:V54)/2</f>
        <v>266.75409525040635</v>
      </c>
      <c r="W59" s="184"/>
      <c r="X59" s="184"/>
      <c r="Y59" s="184"/>
    </row>
    <row r="60" spans="2:50" ht="16.05" customHeight="1" x14ac:dyDescent="0.2">
      <c r="I60" s="37"/>
      <c r="J60" s="37"/>
      <c r="K60" s="37"/>
      <c r="L60" s="125" t="s">
        <v>12</v>
      </c>
      <c r="M60" s="125" t="s">
        <v>11</v>
      </c>
      <c r="N60" s="125" t="s">
        <v>12</v>
      </c>
      <c r="O60" s="184"/>
      <c r="P60" s="125" t="s">
        <v>12</v>
      </c>
      <c r="Q60" s="125" t="s">
        <v>11</v>
      </c>
      <c r="R60" s="125"/>
      <c r="S60" s="125" t="s">
        <v>12</v>
      </c>
      <c r="T60" s="125" t="s">
        <v>12</v>
      </c>
      <c r="U60" s="125" t="s">
        <v>12</v>
      </c>
      <c r="V60" s="125" t="s">
        <v>12</v>
      </c>
      <c r="AL60" s="37"/>
      <c r="AM60" s="37"/>
      <c r="AN60" s="77"/>
      <c r="AO60" s="77"/>
      <c r="AP60" s="77"/>
      <c r="AQ60" s="77"/>
      <c r="AR60" s="77"/>
      <c r="AS60" s="77"/>
      <c r="AT60" s="37"/>
      <c r="AU60" s="37"/>
    </row>
    <row r="62" spans="2:50" ht="16.05" customHeight="1" x14ac:dyDescent="0.2">
      <c r="C62" s="16" t="s">
        <v>30</v>
      </c>
      <c r="D62" s="16" t="s">
        <v>46</v>
      </c>
      <c r="E62" s="31" t="s">
        <v>27</v>
      </c>
      <c r="F62" s="348" t="s">
        <v>28</v>
      </c>
      <c r="G62" s="349"/>
    </row>
    <row r="63" spans="2:50" ht="16.05" customHeight="1" x14ac:dyDescent="0.2">
      <c r="C63" s="32" t="s">
        <v>31</v>
      </c>
      <c r="D63" s="32" t="s">
        <v>47</v>
      </c>
      <c r="E63" s="33" t="s">
        <v>21</v>
      </c>
      <c r="F63" s="350" t="s">
        <v>29</v>
      </c>
      <c r="G63" s="351"/>
    </row>
    <row r="64" spans="2:50" ht="16.05" customHeight="1" x14ac:dyDescent="0.2">
      <c r="C64" s="324">
        <v>0.2</v>
      </c>
      <c r="D64" s="325">
        <v>0</v>
      </c>
      <c r="E64" s="326">
        <v>99</v>
      </c>
      <c r="F64" s="347">
        <f>G$33/E64*100</f>
        <v>269.44858106101651</v>
      </c>
      <c r="G64" s="347"/>
    </row>
    <row r="65" spans="3:47" ht="16.05" customHeight="1" x14ac:dyDescent="0.2">
      <c r="C65" s="327">
        <v>1</v>
      </c>
      <c r="D65" s="328">
        <v>0.20000999999999999</v>
      </c>
      <c r="E65" s="326">
        <v>94</v>
      </c>
      <c r="F65" s="347">
        <f>G$33/E65*100</f>
        <v>283.78095239404934</v>
      </c>
      <c r="G65" s="347"/>
      <c r="L65" s="14"/>
      <c r="Q65" s="14"/>
      <c r="R65" s="14"/>
      <c r="U65" s="14"/>
      <c r="V65" s="14"/>
      <c r="AL65" s="14"/>
      <c r="AM65" s="14"/>
      <c r="AN65" s="78"/>
      <c r="AO65" s="78"/>
      <c r="AP65" s="78"/>
      <c r="AQ65" s="78"/>
      <c r="AR65" s="78"/>
      <c r="AS65" s="78"/>
      <c r="AT65" s="14"/>
      <c r="AU65" s="14"/>
    </row>
    <row r="66" spans="3:47" ht="16.05" customHeight="1" x14ac:dyDescent="0.2">
      <c r="C66" s="327">
        <v>3</v>
      </c>
      <c r="D66" s="328">
        <v>1.0001</v>
      </c>
      <c r="E66" s="326">
        <v>92</v>
      </c>
      <c r="F66" s="347">
        <f>G$33/E66*100</f>
        <v>289.95010353305037</v>
      </c>
      <c r="G66" s="347"/>
      <c r="L66" s="14"/>
      <c r="Q66" s="14"/>
      <c r="R66" s="14"/>
      <c r="U66" s="14"/>
      <c r="V66" s="14"/>
      <c r="AL66" s="14"/>
      <c r="AM66" s="14"/>
      <c r="AN66" s="78"/>
      <c r="AO66" s="78"/>
      <c r="AP66" s="78"/>
      <c r="AQ66" s="78"/>
      <c r="AR66" s="78"/>
      <c r="AS66" s="78"/>
      <c r="AT66" s="14"/>
      <c r="AU66" s="14"/>
    </row>
    <row r="67" spans="3:47" ht="16.05" customHeight="1" x14ac:dyDescent="0.2">
      <c r="L67" s="14"/>
      <c r="Q67" s="14"/>
      <c r="R67" s="14"/>
      <c r="U67" s="14"/>
      <c r="V67" s="14"/>
      <c r="AL67" s="14"/>
      <c r="AM67" s="14"/>
      <c r="AN67" s="78"/>
      <c r="AO67" s="78"/>
      <c r="AP67" s="78"/>
      <c r="AQ67" s="78"/>
      <c r="AR67" s="78"/>
      <c r="AS67" s="78"/>
      <c r="AT67" s="14"/>
      <c r="AU67" s="14"/>
    </row>
    <row r="68" spans="3:47" ht="16.05" customHeight="1" x14ac:dyDescent="0.2">
      <c r="C68" s="37"/>
      <c r="D68" s="37"/>
      <c r="E68" s="37"/>
      <c r="F68" s="37"/>
      <c r="G68" s="115"/>
      <c r="L68" s="14"/>
      <c r="Q68" s="14"/>
      <c r="R68" s="14"/>
      <c r="U68" s="14"/>
      <c r="V68" s="14"/>
      <c r="AL68" s="14"/>
      <c r="AM68" s="14"/>
      <c r="AN68" s="78"/>
      <c r="AO68" s="78"/>
      <c r="AP68" s="78"/>
      <c r="AQ68" s="78"/>
      <c r="AR68" s="78"/>
      <c r="AS68" s="78"/>
      <c r="AT68" s="14"/>
      <c r="AU68" s="14"/>
    </row>
    <row r="69" spans="3:47" ht="16.05" customHeight="1" x14ac:dyDescent="0.2">
      <c r="C69" s="37"/>
      <c r="D69" s="37"/>
      <c r="E69" s="114"/>
      <c r="G69" s="114"/>
      <c r="L69" s="14"/>
      <c r="Q69" s="14"/>
      <c r="R69" s="14"/>
      <c r="U69" s="48"/>
      <c r="V69" s="14"/>
      <c r="AL69" s="48"/>
      <c r="AM69" s="48"/>
      <c r="AN69" s="79"/>
      <c r="AO69" s="79"/>
      <c r="AP69" s="79"/>
      <c r="AQ69" s="79"/>
      <c r="AR69" s="79"/>
      <c r="AS69" s="79"/>
      <c r="AT69" s="48"/>
      <c r="AU69" s="48"/>
    </row>
    <row r="70" spans="3:47" ht="16.05" customHeight="1" x14ac:dyDescent="0.2">
      <c r="C70" s="37"/>
      <c r="D70" s="12"/>
      <c r="E70" s="113"/>
      <c r="G70" s="113"/>
      <c r="L70" s="14"/>
      <c r="Q70" s="14"/>
      <c r="R70" s="14"/>
      <c r="U70" s="49"/>
      <c r="V70" s="14"/>
      <c r="AL70" s="14"/>
      <c r="AM70" s="14"/>
      <c r="AN70" s="78"/>
      <c r="AO70" s="78"/>
      <c r="AP70" s="78"/>
      <c r="AQ70" s="78"/>
      <c r="AR70" s="78"/>
      <c r="AS70" s="78"/>
      <c r="AT70" s="14"/>
      <c r="AU70" s="14"/>
    </row>
    <row r="71" spans="3:47" ht="16.05" customHeight="1" x14ac:dyDescent="0.2">
      <c r="C71" s="112"/>
      <c r="D71" s="12"/>
      <c r="E71" s="114"/>
      <c r="G71" s="114"/>
      <c r="L71" s="14"/>
      <c r="Q71" s="14"/>
      <c r="R71" s="14"/>
      <c r="U71" s="14"/>
      <c r="V71" s="14"/>
      <c r="AL71" s="14"/>
      <c r="AM71" s="14"/>
      <c r="AN71" s="78"/>
      <c r="AO71" s="78"/>
      <c r="AP71" s="78"/>
      <c r="AQ71" s="78"/>
      <c r="AR71" s="78"/>
      <c r="AS71" s="78"/>
      <c r="AT71" s="14"/>
      <c r="AU71" s="14"/>
    </row>
    <row r="72" spans="3:47" ht="16.05" customHeight="1" x14ac:dyDescent="0.2">
      <c r="C72" s="37"/>
      <c r="D72" s="12"/>
      <c r="E72" s="113"/>
      <c r="G72" s="113"/>
      <c r="L72" s="14"/>
      <c r="Q72" s="14"/>
      <c r="R72" s="14"/>
      <c r="U72" s="14"/>
      <c r="V72" s="14"/>
      <c r="AL72" s="14"/>
      <c r="AM72" s="14"/>
      <c r="AN72" s="78"/>
      <c r="AO72" s="78"/>
      <c r="AP72" s="78"/>
      <c r="AQ72" s="78"/>
      <c r="AR72" s="78"/>
      <c r="AS72" s="78"/>
      <c r="AT72" s="14"/>
      <c r="AU72" s="14"/>
    </row>
    <row r="73" spans="3:47" ht="16.05" customHeight="1" x14ac:dyDescent="0.2">
      <c r="C73" s="112"/>
      <c r="D73" s="12"/>
      <c r="E73" s="114"/>
      <c r="G73" s="114"/>
    </row>
    <row r="74" spans="3:47" ht="16.05" customHeight="1" x14ac:dyDescent="0.2">
      <c r="C74" s="37"/>
      <c r="D74" s="12"/>
      <c r="E74" s="113"/>
      <c r="G74" s="113"/>
    </row>
    <row r="75" spans="3:47" ht="16.05" customHeight="1" x14ac:dyDescent="0.2">
      <c r="C75" s="112"/>
      <c r="D75" s="12"/>
      <c r="E75" s="114"/>
      <c r="G75" s="114"/>
    </row>
  </sheetData>
  <mergeCells count="31">
    <mergeCell ref="F64:G64"/>
    <mergeCell ref="F65:G65"/>
    <mergeCell ref="F66:G66"/>
    <mergeCell ref="F62:G62"/>
    <mergeCell ref="F63:G63"/>
    <mergeCell ref="G55:H55"/>
    <mergeCell ref="B31:D31"/>
    <mergeCell ref="G44:H44"/>
    <mergeCell ref="AE5:AH5"/>
    <mergeCell ref="AE6:AF6"/>
    <mergeCell ref="AE7:AF7"/>
    <mergeCell ref="AG6:AH6"/>
    <mergeCell ref="AG7:AH7"/>
    <mergeCell ref="AE9:AF9"/>
    <mergeCell ref="AG9:AH9"/>
    <mergeCell ref="AE10:AF10"/>
    <mergeCell ref="AG10:AH10"/>
    <mergeCell ref="AE11:AF11"/>
    <mergeCell ref="AG11:AH11"/>
    <mergeCell ref="Q5:R5"/>
    <mergeCell ref="G31:H31"/>
    <mergeCell ref="AE3:AF3"/>
    <mergeCell ref="AG3:AH3"/>
    <mergeCell ref="AE4:AF4"/>
    <mergeCell ref="AG4:AH4"/>
    <mergeCell ref="AE8:AH8"/>
    <mergeCell ref="AB12:AC12"/>
    <mergeCell ref="AB13:AC13"/>
    <mergeCell ref="AF12:AG12"/>
    <mergeCell ref="AF13:AG13"/>
    <mergeCell ref="F41:H41"/>
  </mergeCells>
  <phoneticPr fontId="1"/>
  <pageMargins left="0.78740157480314965" right="0.78740157480314965" top="0.78740157480314965" bottom="0.78740157480314965" header="0.31496062992125984" footer="0.31496062992125984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86"/>
  <sheetViews>
    <sheetView tabSelected="1" zoomScale="70" zoomScaleNormal="70" zoomScaleSheetLayoutView="50" workbookViewId="0">
      <selection activeCell="G3" sqref="G3"/>
    </sheetView>
  </sheetViews>
  <sheetFormatPr defaultColWidth="9" defaultRowHeight="16.2" x14ac:dyDescent="0.2"/>
  <cols>
    <col min="1" max="1" width="1.21875" style="1" customWidth="1"/>
    <col min="2" max="3" width="8.21875" style="1" customWidth="1"/>
    <col min="4" max="4" width="5.44140625" style="1" customWidth="1"/>
    <col min="5" max="5" width="8.21875" style="1" customWidth="1"/>
    <col min="6" max="6" width="6.88671875" style="1" customWidth="1"/>
    <col min="7" max="7" width="8.21875" style="1" customWidth="1"/>
    <col min="8" max="8" width="6.5546875" style="1" customWidth="1"/>
    <col min="9" max="32" width="8.21875" style="1" customWidth="1"/>
    <col min="33" max="16384" width="9" style="1"/>
  </cols>
  <sheetData>
    <row r="1" spans="2:32" s="51" customFormat="1" x14ac:dyDescent="0.2">
      <c r="I1" s="34"/>
      <c r="J1" s="34" t="s">
        <v>4</v>
      </c>
      <c r="K1" s="34"/>
      <c r="L1" s="34"/>
      <c r="M1" s="34"/>
      <c r="N1" s="34"/>
      <c r="O1" s="34" t="s">
        <v>38</v>
      </c>
      <c r="P1" s="34"/>
      <c r="Q1" s="34"/>
      <c r="R1" s="34"/>
      <c r="S1" s="34"/>
      <c r="T1" s="34" t="s">
        <v>8</v>
      </c>
      <c r="U1" s="34"/>
      <c r="V1" s="34" t="s">
        <v>10</v>
      </c>
      <c r="W1" s="103"/>
      <c r="X1" s="103"/>
      <c r="Y1" s="103"/>
      <c r="Z1" s="34"/>
      <c r="AE1" s="94"/>
      <c r="AF1" s="94"/>
    </row>
    <row r="2" spans="2:32" x14ac:dyDescent="0.2">
      <c r="B2" s="82" t="s">
        <v>144</v>
      </c>
      <c r="C2" s="83"/>
      <c r="D2" s="83"/>
      <c r="E2" s="83"/>
      <c r="F2" s="83"/>
      <c r="G2" s="84"/>
      <c r="I2" s="1" t="s">
        <v>33</v>
      </c>
      <c r="Q2" s="51" t="s">
        <v>174</v>
      </c>
      <c r="W2" s="104"/>
      <c r="X2" s="104"/>
      <c r="Y2" s="37"/>
      <c r="AE2" s="12"/>
      <c r="AF2" s="12"/>
    </row>
    <row r="3" spans="2:32" x14ac:dyDescent="0.2">
      <c r="G3" s="12" t="s">
        <v>217</v>
      </c>
      <c r="I3" s="2" t="s">
        <v>32</v>
      </c>
      <c r="J3" s="3"/>
      <c r="K3" s="3"/>
      <c r="L3" s="4"/>
      <c r="M3" s="245" t="s">
        <v>35</v>
      </c>
      <c r="N3" s="246"/>
      <c r="O3" s="246"/>
      <c r="P3" s="254"/>
      <c r="Q3" s="245" t="s">
        <v>1</v>
      </c>
      <c r="R3" s="246"/>
      <c r="S3" s="246"/>
      <c r="T3" s="254"/>
      <c r="U3" s="245" t="s">
        <v>34</v>
      </c>
      <c r="V3" s="254"/>
      <c r="W3" s="37"/>
      <c r="X3" s="37"/>
      <c r="Y3" s="37"/>
    </row>
    <row r="4" spans="2:32" x14ac:dyDescent="0.2">
      <c r="B4" s="1" t="s">
        <v>62</v>
      </c>
      <c r="E4" s="57"/>
      <c r="F4" s="119"/>
      <c r="G4" s="57"/>
      <c r="I4" s="5"/>
      <c r="J4" s="6"/>
      <c r="K4" s="116"/>
      <c r="L4" s="117"/>
      <c r="M4" s="291" t="s">
        <v>36</v>
      </c>
      <c r="N4" s="292">
        <f>'01-電力平準化'!O4</f>
        <v>50</v>
      </c>
      <c r="O4" s="292" t="s">
        <v>37</v>
      </c>
      <c r="P4" s="293"/>
      <c r="Q4" s="294" t="s">
        <v>6</v>
      </c>
      <c r="R4" s="292"/>
      <c r="S4" s="292">
        <f>'01-電力平準化'!S4</f>
        <v>50</v>
      </c>
      <c r="T4" s="295" t="s">
        <v>7</v>
      </c>
      <c r="U4" s="296" t="s">
        <v>9</v>
      </c>
      <c r="V4" s="297">
        <f>'01-電力平準化'!V4</f>
        <v>99</v>
      </c>
      <c r="W4" s="37"/>
      <c r="X4" s="37"/>
      <c r="Y4" s="37"/>
    </row>
    <row r="5" spans="2:32" x14ac:dyDescent="0.2">
      <c r="B5" s="57" t="s">
        <v>51</v>
      </c>
      <c r="C5" s="57"/>
      <c r="D5" s="57"/>
      <c r="I5" s="5"/>
      <c r="J5" s="6"/>
      <c r="K5" s="105"/>
      <c r="L5" s="110"/>
      <c r="M5" s="352" t="s">
        <v>38</v>
      </c>
      <c r="N5" s="353"/>
      <c r="O5" s="298" t="s">
        <v>98</v>
      </c>
      <c r="P5" s="299">
        <f>'01-電力平準化'!O5</f>
        <v>1090</v>
      </c>
      <c r="Q5" s="352" t="s">
        <v>100</v>
      </c>
      <c r="R5" s="353"/>
      <c r="S5" s="300" t="s">
        <v>17</v>
      </c>
      <c r="T5" s="299">
        <f>'01-電力平準化'!T5</f>
        <v>0.03</v>
      </c>
      <c r="U5" s="296"/>
      <c r="V5" s="297"/>
      <c r="W5" s="37"/>
      <c r="X5" s="37"/>
      <c r="Y5" s="37"/>
    </row>
    <row r="6" spans="2:32" x14ac:dyDescent="0.2">
      <c r="I6" s="5"/>
      <c r="J6" s="6"/>
      <c r="K6" s="105"/>
      <c r="L6" s="110"/>
      <c r="M6" s="301"/>
      <c r="N6" s="298"/>
      <c r="O6" s="298" t="s">
        <v>97</v>
      </c>
      <c r="P6" s="299">
        <f>'01-電力平準化'!O6</f>
        <v>135</v>
      </c>
      <c r="Q6" s="301" t="s">
        <v>101</v>
      </c>
      <c r="R6" s="255"/>
      <c r="S6" s="300" t="s">
        <v>18</v>
      </c>
      <c r="T6" s="299">
        <f>'01-電力平準化'!T6</f>
        <v>1.0064</v>
      </c>
      <c r="U6" s="296"/>
      <c r="V6" s="297"/>
    </row>
    <row r="7" spans="2:32" x14ac:dyDescent="0.2">
      <c r="B7" s="1" t="s">
        <v>95</v>
      </c>
      <c r="G7" s="101"/>
      <c r="H7" s="101"/>
      <c r="I7" s="5"/>
      <c r="J7" s="6"/>
      <c r="K7" s="105"/>
      <c r="L7" s="110"/>
      <c r="M7" s="301" t="s">
        <v>101</v>
      </c>
      <c r="N7" s="302"/>
      <c r="O7" s="303">
        <f>'01-電力平準化'!O7</f>
        <v>97.608589555880926</v>
      </c>
      <c r="P7" s="299"/>
      <c r="Q7" s="296"/>
      <c r="R7" s="303">
        <f>'01-電力平準化'!R7</f>
        <v>94.750805381845765</v>
      </c>
      <c r="S7" s="300" t="s">
        <v>19</v>
      </c>
      <c r="T7" s="299">
        <f>'01-電力平準化'!T7</f>
        <v>1.9E-2</v>
      </c>
      <c r="U7" s="301"/>
      <c r="V7" s="299"/>
    </row>
    <row r="8" spans="2:32" x14ac:dyDescent="0.2">
      <c r="B8" s="40" t="s">
        <v>108</v>
      </c>
      <c r="C8" s="40"/>
      <c r="D8" s="260"/>
      <c r="E8" s="11">
        <f>'01-電力平準化'!E25</f>
        <v>0.48</v>
      </c>
      <c r="F8" s="1" t="s">
        <v>173</v>
      </c>
      <c r="I8" s="250"/>
      <c r="J8" s="238" t="s">
        <v>216</v>
      </c>
      <c r="K8" s="251"/>
      <c r="L8" s="238" t="s">
        <v>216</v>
      </c>
      <c r="M8" s="239" t="s">
        <v>43</v>
      </c>
      <c r="N8" s="239" t="s">
        <v>43</v>
      </c>
      <c r="O8" s="239" t="s">
        <v>43</v>
      </c>
      <c r="P8" s="240" t="s">
        <v>89</v>
      </c>
      <c r="Q8" s="239" t="s">
        <v>40</v>
      </c>
      <c r="R8" s="239" t="s">
        <v>40</v>
      </c>
      <c r="S8" s="239" t="s">
        <v>40</v>
      </c>
      <c r="T8" s="240" t="s">
        <v>88</v>
      </c>
      <c r="U8" s="252" t="s">
        <v>39</v>
      </c>
      <c r="V8" s="253" t="s">
        <v>39</v>
      </c>
    </row>
    <row r="9" spans="2:32" ht="16.8" customHeight="1" x14ac:dyDescent="0.2">
      <c r="B9" s="120" t="s">
        <v>121</v>
      </c>
      <c r="C9" s="57"/>
      <c r="D9" s="57"/>
      <c r="F9" s="263"/>
      <c r="G9" s="90"/>
      <c r="H9" s="120"/>
      <c r="I9" s="243" t="s">
        <v>0</v>
      </c>
      <c r="J9" s="19" t="s">
        <v>211</v>
      </c>
      <c r="K9" s="19" t="s">
        <v>102</v>
      </c>
      <c r="L9" s="19" t="s">
        <v>211</v>
      </c>
      <c r="M9" s="19" t="s">
        <v>2</v>
      </c>
      <c r="N9" s="19" t="s">
        <v>41</v>
      </c>
      <c r="O9" s="19" t="s">
        <v>24</v>
      </c>
      <c r="P9" s="19" t="s">
        <v>39</v>
      </c>
      <c r="Q9" s="19" t="s">
        <v>2</v>
      </c>
      <c r="R9" s="19" t="s">
        <v>24</v>
      </c>
      <c r="S9" s="19" t="s">
        <v>41</v>
      </c>
      <c r="T9" s="19" t="s">
        <v>39</v>
      </c>
      <c r="U9" s="19" t="s">
        <v>41</v>
      </c>
      <c r="V9" s="19" t="s">
        <v>42</v>
      </c>
    </row>
    <row r="10" spans="2:32" x14ac:dyDescent="0.2">
      <c r="B10" s="1" t="s">
        <v>111</v>
      </c>
      <c r="E10" s="120"/>
      <c r="F10" s="259"/>
      <c r="G10" s="120"/>
      <c r="H10" s="120"/>
      <c r="I10" s="244"/>
      <c r="J10" s="17" t="s">
        <v>5</v>
      </c>
      <c r="K10" s="17" t="s">
        <v>3</v>
      </c>
      <c r="L10" s="17" t="s">
        <v>104</v>
      </c>
      <c r="M10" s="17" t="s">
        <v>3</v>
      </c>
      <c r="N10" s="17" t="s">
        <v>5</v>
      </c>
      <c r="O10" s="17" t="s">
        <v>3</v>
      </c>
      <c r="P10" s="17" t="s">
        <v>5</v>
      </c>
      <c r="Q10" s="17" t="s">
        <v>3</v>
      </c>
      <c r="R10" s="17" t="s">
        <v>3</v>
      </c>
      <c r="S10" s="17" t="s">
        <v>5</v>
      </c>
      <c r="T10" s="17" t="s">
        <v>5</v>
      </c>
      <c r="U10" s="17" t="s">
        <v>5</v>
      </c>
      <c r="V10" s="17" t="s">
        <v>5</v>
      </c>
    </row>
    <row r="11" spans="2:32" x14ac:dyDescent="0.2">
      <c r="B11" s="1" t="s">
        <v>122</v>
      </c>
      <c r="E11" s="122">
        <f>J59</f>
        <v>96</v>
      </c>
      <c r="F11" s="259" t="s">
        <v>14</v>
      </c>
      <c r="G11" s="120"/>
      <c r="H11" s="120"/>
      <c r="I11" s="24">
        <v>0</v>
      </c>
      <c r="J11" s="176">
        <v>2.5</v>
      </c>
      <c r="K11" s="177">
        <v>95</v>
      </c>
      <c r="L11" s="25">
        <f>J11/(K11/100)</f>
        <v>2.6315789473684212</v>
      </c>
      <c r="M11" s="25">
        <f>L11/N$4*100</f>
        <v>5.2631578947368425</v>
      </c>
      <c r="N11" s="25">
        <f>(P$6+P$5*(M11/100)^2)/1000</f>
        <v>0.13801939058171747</v>
      </c>
      <c r="O11" s="25">
        <f>L11/(L11+N11)*100</f>
        <v>95.016627909884235</v>
      </c>
      <c r="P11" s="25">
        <f>J11+N11</f>
        <v>2.6380193905817175</v>
      </c>
      <c r="Q11" s="60">
        <f>P11/S$4*100</f>
        <v>5.2760387811634351</v>
      </c>
      <c r="R11" s="60">
        <f>(Q11/100)/(T$5*(Q11/100)^2+T$6*(Q11/100)+T$7)*100</f>
        <v>73.093993607019172</v>
      </c>
      <c r="S11" s="60">
        <f>P11/R11*100-P11</f>
        <v>0.97105881188277365</v>
      </c>
      <c r="T11" s="60">
        <f>P11+S11</f>
        <v>3.6090782024644912</v>
      </c>
      <c r="U11" s="60">
        <f>T11*(1-V$4/100)</f>
        <v>3.6090782024644941E-2</v>
      </c>
      <c r="V11" s="25">
        <f>T11+U11</f>
        <v>3.645168984489136</v>
      </c>
      <c r="W11" s="2"/>
      <c r="X11" s="3"/>
      <c r="Y11" s="3"/>
      <c r="Z11" s="3"/>
      <c r="AA11" s="3"/>
      <c r="AB11" s="3"/>
      <c r="AC11" s="3"/>
      <c r="AD11" s="3"/>
      <c r="AE11" s="4"/>
      <c r="AF11" s="6"/>
    </row>
    <row r="12" spans="2:32" ht="16.05" customHeight="1" x14ac:dyDescent="0.2">
      <c r="B12" s="62" t="s">
        <v>123</v>
      </c>
      <c r="E12" s="120"/>
      <c r="F12" s="120"/>
      <c r="G12" s="101" t="s">
        <v>145</v>
      </c>
      <c r="H12" s="101"/>
      <c r="I12" s="26">
        <v>2.0833333333333332E-2</v>
      </c>
      <c r="J12" s="178">
        <v>2.5</v>
      </c>
      <c r="K12" s="179">
        <v>95</v>
      </c>
      <c r="L12" s="27">
        <f t="shared" ref="L12:L58" si="0">J12/(K12/100)</f>
        <v>2.6315789473684212</v>
      </c>
      <c r="M12" s="27">
        <f t="shared" ref="M12:M58" si="1">L12/N$4*100</f>
        <v>5.2631578947368425</v>
      </c>
      <c r="N12" s="27">
        <f t="shared" ref="N12:N58" si="2">(P$6+P$5*(M12/100)^2)/1000</f>
        <v>0.13801939058171747</v>
      </c>
      <c r="O12" s="27">
        <f t="shared" ref="O12:O58" si="3">L12/(L12+N12)*100</f>
        <v>95.016627909884235</v>
      </c>
      <c r="P12" s="27">
        <f t="shared" ref="P12:P58" si="4">J12+N12</f>
        <v>2.6380193905817175</v>
      </c>
      <c r="Q12" s="61">
        <f t="shared" ref="Q12:Q58" si="5">P12/S$4*100</f>
        <v>5.2760387811634351</v>
      </c>
      <c r="R12" s="61">
        <f t="shared" ref="R12:R58" si="6">(Q12/100)/(T$5*(Q12/100)^2+T$6*(Q12/100)+T$7)*100</f>
        <v>73.093993607019172</v>
      </c>
      <c r="S12" s="61">
        <f t="shared" ref="S12:S58" si="7">P12/R12*100-P12</f>
        <v>0.97105881188277365</v>
      </c>
      <c r="T12" s="61">
        <f t="shared" ref="T12:T58" si="8">P12+S12</f>
        <v>3.6090782024644912</v>
      </c>
      <c r="U12" s="61">
        <f t="shared" ref="U12:U58" si="9">T12*(1-V$4/100)</f>
        <v>3.6090782024644941E-2</v>
      </c>
      <c r="V12" s="27">
        <f t="shared" ref="V12:V58" si="10">T12+U12</f>
        <v>3.645168984489136</v>
      </c>
      <c r="W12" s="5"/>
      <c r="X12" s="6"/>
      <c r="Y12" s="6"/>
      <c r="Z12" s="6"/>
      <c r="AA12" s="6"/>
      <c r="AB12" s="6"/>
      <c r="AC12" s="6"/>
      <c r="AD12" s="6"/>
      <c r="AE12" s="7"/>
      <c r="AF12" s="6"/>
    </row>
    <row r="13" spans="2:32" ht="16.05" customHeight="1" x14ac:dyDescent="0.2">
      <c r="B13" s="1" t="s">
        <v>124</v>
      </c>
      <c r="E13" s="120"/>
      <c r="F13" s="120"/>
      <c r="G13" s="101" t="s">
        <v>146</v>
      </c>
      <c r="H13" s="101"/>
      <c r="I13" s="26">
        <v>4.1666666666666699E-2</v>
      </c>
      <c r="J13" s="178">
        <v>2.5</v>
      </c>
      <c r="K13" s="179">
        <v>95</v>
      </c>
      <c r="L13" s="27">
        <f t="shared" si="0"/>
        <v>2.6315789473684212</v>
      </c>
      <c r="M13" s="27">
        <f t="shared" si="1"/>
        <v>5.2631578947368425</v>
      </c>
      <c r="N13" s="27">
        <f t="shared" si="2"/>
        <v>0.13801939058171747</v>
      </c>
      <c r="O13" s="27">
        <f t="shared" si="3"/>
        <v>95.016627909884235</v>
      </c>
      <c r="P13" s="27">
        <f t="shared" si="4"/>
        <v>2.6380193905817175</v>
      </c>
      <c r="Q13" s="61">
        <f t="shared" si="5"/>
        <v>5.2760387811634351</v>
      </c>
      <c r="R13" s="61">
        <f t="shared" si="6"/>
        <v>73.093993607019172</v>
      </c>
      <c r="S13" s="61">
        <f t="shared" si="7"/>
        <v>0.97105881188277365</v>
      </c>
      <c r="T13" s="61">
        <f t="shared" si="8"/>
        <v>3.6090782024644912</v>
      </c>
      <c r="U13" s="61">
        <f t="shared" si="9"/>
        <v>3.6090782024644941E-2</v>
      </c>
      <c r="V13" s="27">
        <f t="shared" si="10"/>
        <v>3.645168984489136</v>
      </c>
      <c r="W13" s="5"/>
      <c r="X13" s="6"/>
      <c r="Y13" s="6"/>
      <c r="Z13" s="6"/>
      <c r="AA13" s="6"/>
      <c r="AB13" s="6"/>
      <c r="AC13" s="6"/>
      <c r="AD13" s="6"/>
      <c r="AE13" s="7"/>
      <c r="AF13" s="6"/>
    </row>
    <row r="14" spans="2:32" ht="16.05" customHeight="1" x14ac:dyDescent="0.2">
      <c r="B14" s="40" t="s">
        <v>125</v>
      </c>
      <c r="C14" s="260"/>
      <c r="D14" s="260"/>
      <c r="E14" s="122">
        <f>E11</f>
        <v>96</v>
      </c>
      <c r="F14" s="259" t="s">
        <v>14</v>
      </c>
      <c r="G14" s="354" t="s">
        <v>147</v>
      </c>
      <c r="H14" s="355"/>
      <c r="I14" s="26">
        <v>6.25E-2</v>
      </c>
      <c r="J14" s="178">
        <v>2.5</v>
      </c>
      <c r="K14" s="179">
        <v>95</v>
      </c>
      <c r="L14" s="27">
        <f t="shared" si="0"/>
        <v>2.6315789473684212</v>
      </c>
      <c r="M14" s="27">
        <f t="shared" si="1"/>
        <v>5.2631578947368425</v>
      </c>
      <c r="N14" s="27">
        <f t="shared" si="2"/>
        <v>0.13801939058171747</v>
      </c>
      <c r="O14" s="27">
        <f t="shared" si="3"/>
        <v>95.016627909884235</v>
      </c>
      <c r="P14" s="27">
        <f t="shared" si="4"/>
        <v>2.6380193905817175</v>
      </c>
      <c r="Q14" s="61">
        <f t="shared" si="5"/>
        <v>5.2760387811634351</v>
      </c>
      <c r="R14" s="61">
        <f t="shared" si="6"/>
        <v>73.093993607019172</v>
      </c>
      <c r="S14" s="61">
        <f t="shared" si="7"/>
        <v>0.97105881188277365</v>
      </c>
      <c r="T14" s="61">
        <f t="shared" si="8"/>
        <v>3.6090782024644912</v>
      </c>
      <c r="U14" s="61">
        <f t="shared" si="9"/>
        <v>3.6090782024644941E-2</v>
      </c>
      <c r="V14" s="27">
        <f t="shared" si="10"/>
        <v>3.645168984489136</v>
      </c>
      <c r="W14" s="5"/>
      <c r="X14" s="6"/>
      <c r="Y14" s="6"/>
      <c r="Z14" s="6"/>
      <c r="AA14" s="6"/>
      <c r="AB14" s="6"/>
      <c r="AC14" s="6"/>
      <c r="AD14" s="6"/>
      <c r="AE14" s="7"/>
      <c r="AF14" s="6"/>
    </row>
    <row r="15" spans="2:32" ht="16.05" customHeight="1" x14ac:dyDescent="0.2">
      <c r="B15" s="264" t="s">
        <v>114</v>
      </c>
      <c r="C15" s="265"/>
      <c r="D15" s="265"/>
      <c r="E15" s="122">
        <f>O7/100*R7/100*V4/100*100</f>
        <v>91.56007547879679</v>
      </c>
      <c r="F15" s="259" t="s">
        <v>131</v>
      </c>
      <c r="G15" s="122">
        <f>E11/G16*100</f>
        <v>77.145929217358216</v>
      </c>
      <c r="H15" s="259" t="s">
        <v>75</v>
      </c>
      <c r="I15" s="26">
        <v>8.3333333333333301E-2</v>
      </c>
      <c r="J15" s="178">
        <v>2.5</v>
      </c>
      <c r="K15" s="179">
        <v>95</v>
      </c>
      <c r="L15" s="27">
        <f t="shared" si="0"/>
        <v>2.6315789473684212</v>
      </c>
      <c r="M15" s="27">
        <f t="shared" si="1"/>
        <v>5.2631578947368425</v>
      </c>
      <c r="N15" s="27">
        <f t="shared" si="2"/>
        <v>0.13801939058171747</v>
      </c>
      <c r="O15" s="27">
        <f t="shared" si="3"/>
        <v>95.016627909884235</v>
      </c>
      <c r="P15" s="27">
        <f t="shared" si="4"/>
        <v>2.6380193905817175</v>
      </c>
      <c r="Q15" s="61">
        <f t="shared" si="5"/>
        <v>5.2760387811634351</v>
      </c>
      <c r="R15" s="61">
        <f t="shared" si="6"/>
        <v>73.093993607019172</v>
      </c>
      <c r="S15" s="61">
        <f t="shared" si="7"/>
        <v>0.97105881188277365</v>
      </c>
      <c r="T15" s="61">
        <f t="shared" si="8"/>
        <v>3.6090782024644912</v>
      </c>
      <c r="U15" s="61">
        <f t="shared" si="9"/>
        <v>3.6090782024644941E-2</v>
      </c>
      <c r="V15" s="27">
        <f t="shared" si="10"/>
        <v>3.645168984489136</v>
      </c>
      <c r="W15" s="5"/>
      <c r="X15" s="6"/>
      <c r="Y15" s="6"/>
      <c r="Z15" s="6"/>
      <c r="AA15" s="6"/>
      <c r="AB15" s="6"/>
      <c r="AC15" s="6"/>
      <c r="AD15" s="6"/>
      <c r="AE15" s="7"/>
      <c r="AF15" s="6"/>
    </row>
    <row r="16" spans="2:32" x14ac:dyDescent="0.2">
      <c r="B16" s="40" t="s">
        <v>116</v>
      </c>
      <c r="C16" s="260"/>
      <c r="D16" s="260"/>
      <c r="E16" s="122">
        <f>E11/E15*100</f>
        <v>104.84919272727271</v>
      </c>
      <c r="F16" s="259" t="s">
        <v>132</v>
      </c>
      <c r="G16" s="122">
        <f>V59</f>
        <v>124.43948886728755</v>
      </c>
      <c r="H16" s="259" t="s">
        <v>14</v>
      </c>
      <c r="I16" s="26">
        <v>0.104166666666667</v>
      </c>
      <c r="J16" s="178">
        <v>2.5</v>
      </c>
      <c r="K16" s="179">
        <v>95</v>
      </c>
      <c r="L16" s="27">
        <f t="shared" si="0"/>
        <v>2.6315789473684212</v>
      </c>
      <c r="M16" s="27">
        <f t="shared" si="1"/>
        <v>5.2631578947368425</v>
      </c>
      <c r="N16" s="27">
        <f t="shared" si="2"/>
        <v>0.13801939058171747</v>
      </c>
      <c r="O16" s="27">
        <f t="shared" si="3"/>
        <v>95.016627909884235</v>
      </c>
      <c r="P16" s="27">
        <f t="shared" si="4"/>
        <v>2.6380193905817175</v>
      </c>
      <c r="Q16" s="61">
        <f t="shared" si="5"/>
        <v>5.2760387811634351</v>
      </c>
      <c r="R16" s="61">
        <f t="shared" si="6"/>
        <v>73.093993607019172</v>
      </c>
      <c r="S16" s="61">
        <f t="shared" si="7"/>
        <v>0.97105881188277365</v>
      </c>
      <c r="T16" s="61">
        <f t="shared" si="8"/>
        <v>3.6090782024644912</v>
      </c>
      <c r="U16" s="61">
        <f t="shared" si="9"/>
        <v>3.6090782024644941E-2</v>
      </c>
      <c r="V16" s="27">
        <f t="shared" si="10"/>
        <v>3.645168984489136</v>
      </c>
      <c r="W16" s="5"/>
      <c r="X16" s="6"/>
      <c r="Y16" s="6"/>
      <c r="Z16" s="6"/>
      <c r="AA16" s="6"/>
      <c r="AB16" s="6"/>
      <c r="AC16" s="6"/>
      <c r="AD16" s="6"/>
      <c r="AE16" s="7"/>
      <c r="AF16" s="6"/>
    </row>
    <row r="17" spans="2:32" x14ac:dyDescent="0.2">
      <c r="B17" s="40" t="s">
        <v>117</v>
      </c>
      <c r="C17" s="260"/>
      <c r="D17" s="260"/>
      <c r="E17" s="122">
        <f>E11/E15/E8*100</f>
        <v>218.43581818181815</v>
      </c>
      <c r="F17" s="259" t="s">
        <v>132</v>
      </c>
      <c r="G17" s="122">
        <f>G16/E8</f>
        <v>259.24893514018243</v>
      </c>
      <c r="H17" s="259" t="s">
        <v>14</v>
      </c>
      <c r="I17" s="26">
        <v>0.125</v>
      </c>
      <c r="J17" s="178">
        <v>2.5</v>
      </c>
      <c r="K17" s="179">
        <v>95</v>
      </c>
      <c r="L17" s="27">
        <f t="shared" si="0"/>
        <v>2.6315789473684212</v>
      </c>
      <c r="M17" s="27">
        <f t="shared" si="1"/>
        <v>5.2631578947368425</v>
      </c>
      <c r="N17" s="27">
        <f t="shared" si="2"/>
        <v>0.13801939058171747</v>
      </c>
      <c r="O17" s="27">
        <f t="shared" si="3"/>
        <v>95.016627909884235</v>
      </c>
      <c r="P17" s="27">
        <f t="shared" si="4"/>
        <v>2.6380193905817175</v>
      </c>
      <c r="Q17" s="61">
        <f t="shared" si="5"/>
        <v>5.2760387811634351</v>
      </c>
      <c r="R17" s="61">
        <f t="shared" si="6"/>
        <v>73.093993607019172</v>
      </c>
      <c r="S17" s="61">
        <f t="shared" si="7"/>
        <v>0.97105881188277365</v>
      </c>
      <c r="T17" s="61">
        <f t="shared" si="8"/>
        <v>3.6090782024644912</v>
      </c>
      <c r="U17" s="61">
        <f t="shared" si="9"/>
        <v>3.6090782024644941E-2</v>
      </c>
      <c r="V17" s="27">
        <f t="shared" si="10"/>
        <v>3.645168984489136</v>
      </c>
      <c r="W17" s="5"/>
      <c r="X17" s="6"/>
      <c r="Y17" s="6"/>
      <c r="Z17" s="6"/>
      <c r="AA17" s="6"/>
      <c r="AB17" s="6"/>
      <c r="AC17" s="6"/>
      <c r="AD17" s="6"/>
      <c r="AE17" s="7"/>
      <c r="AF17" s="6"/>
    </row>
    <row r="18" spans="2:32" x14ac:dyDescent="0.2">
      <c r="B18" s="1" t="s">
        <v>126</v>
      </c>
      <c r="C18" s="37"/>
      <c r="D18" s="37"/>
      <c r="E18" s="120"/>
      <c r="F18" s="259"/>
      <c r="G18" s="257"/>
      <c r="H18" s="258"/>
      <c r="I18" s="26">
        <v>0.14583333333333301</v>
      </c>
      <c r="J18" s="178">
        <v>2.5</v>
      </c>
      <c r="K18" s="179">
        <v>95</v>
      </c>
      <c r="L18" s="27">
        <f t="shared" si="0"/>
        <v>2.6315789473684212</v>
      </c>
      <c r="M18" s="27">
        <f t="shared" si="1"/>
        <v>5.2631578947368425</v>
      </c>
      <c r="N18" s="27">
        <f t="shared" si="2"/>
        <v>0.13801939058171747</v>
      </c>
      <c r="O18" s="27">
        <f t="shared" si="3"/>
        <v>95.016627909884235</v>
      </c>
      <c r="P18" s="27">
        <f t="shared" si="4"/>
        <v>2.6380193905817175</v>
      </c>
      <c r="Q18" s="61">
        <f t="shared" si="5"/>
        <v>5.2760387811634351</v>
      </c>
      <c r="R18" s="61">
        <f t="shared" si="6"/>
        <v>73.093993607019172</v>
      </c>
      <c r="S18" s="61">
        <f t="shared" si="7"/>
        <v>0.97105881188277365</v>
      </c>
      <c r="T18" s="61">
        <f t="shared" si="8"/>
        <v>3.6090782024644912</v>
      </c>
      <c r="U18" s="61">
        <f t="shared" si="9"/>
        <v>3.6090782024644941E-2</v>
      </c>
      <c r="V18" s="27">
        <f t="shared" si="10"/>
        <v>3.645168984489136</v>
      </c>
      <c r="W18" s="5"/>
      <c r="X18" s="6"/>
      <c r="Y18" s="6"/>
      <c r="Z18" s="6"/>
      <c r="AA18" s="6"/>
      <c r="AB18" s="6"/>
      <c r="AC18" s="6"/>
      <c r="AD18" s="6"/>
      <c r="AE18" s="7"/>
      <c r="AF18" s="6"/>
    </row>
    <row r="19" spans="2:32" ht="16.05" customHeight="1" x14ac:dyDescent="0.2">
      <c r="B19" s="40" t="s">
        <v>127</v>
      </c>
      <c r="C19" s="260"/>
      <c r="D19" s="260"/>
      <c r="E19" s="118">
        <f>MAX(J11:J58)</f>
        <v>6.5</v>
      </c>
      <c r="F19" s="260" t="s">
        <v>7</v>
      </c>
      <c r="G19" s="86"/>
      <c r="H19" s="37"/>
      <c r="I19" s="26">
        <v>0.16666666666666699</v>
      </c>
      <c r="J19" s="178">
        <v>2.5</v>
      </c>
      <c r="K19" s="179">
        <v>95</v>
      </c>
      <c r="L19" s="27">
        <f t="shared" si="0"/>
        <v>2.6315789473684212</v>
      </c>
      <c r="M19" s="27">
        <f t="shared" si="1"/>
        <v>5.2631578947368425</v>
      </c>
      <c r="N19" s="27">
        <f t="shared" si="2"/>
        <v>0.13801939058171747</v>
      </c>
      <c r="O19" s="27">
        <f t="shared" si="3"/>
        <v>95.016627909884235</v>
      </c>
      <c r="P19" s="27">
        <f t="shared" si="4"/>
        <v>2.6380193905817175</v>
      </c>
      <c r="Q19" s="61">
        <f t="shared" si="5"/>
        <v>5.2760387811634351</v>
      </c>
      <c r="R19" s="61">
        <f t="shared" si="6"/>
        <v>73.093993607019172</v>
      </c>
      <c r="S19" s="61">
        <f t="shared" si="7"/>
        <v>0.97105881188277365</v>
      </c>
      <c r="T19" s="61">
        <f t="shared" si="8"/>
        <v>3.6090782024644912</v>
      </c>
      <c r="U19" s="61">
        <f t="shared" si="9"/>
        <v>3.6090782024644941E-2</v>
      </c>
      <c r="V19" s="27">
        <f t="shared" si="10"/>
        <v>3.645168984489136</v>
      </c>
      <c r="W19" s="5"/>
      <c r="X19" s="6"/>
      <c r="Y19" s="6"/>
      <c r="Z19" s="6"/>
      <c r="AA19" s="6"/>
      <c r="AB19" s="6"/>
      <c r="AC19" s="6"/>
      <c r="AD19" s="6"/>
      <c r="AE19" s="7"/>
      <c r="AF19" s="6"/>
    </row>
    <row r="20" spans="2:32" x14ac:dyDescent="0.2">
      <c r="B20" s="40"/>
      <c r="C20" s="260"/>
      <c r="D20" s="260"/>
      <c r="E20" s="118">
        <f>MAX(L11:L58)</f>
        <v>6.8421052631578947</v>
      </c>
      <c r="F20" s="260" t="s">
        <v>37</v>
      </c>
      <c r="G20" s="37"/>
      <c r="H20" s="37"/>
      <c r="I20" s="26">
        <v>0.1875</v>
      </c>
      <c r="J20" s="178">
        <v>2.5</v>
      </c>
      <c r="K20" s="179">
        <v>95</v>
      </c>
      <c r="L20" s="27">
        <f t="shared" si="0"/>
        <v>2.6315789473684212</v>
      </c>
      <c r="M20" s="27">
        <f t="shared" si="1"/>
        <v>5.2631578947368425</v>
      </c>
      <c r="N20" s="27">
        <f t="shared" si="2"/>
        <v>0.13801939058171747</v>
      </c>
      <c r="O20" s="27">
        <f t="shared" si="3"/>
        <v>95.016627909884235</v>
      </c>
      <c r="P20" s="27">
        <f t="shared" si="4"/>
        <v>2.6380193905817175</v>
      </c>
      <c r="Q20" s="61">
        <f t="shared" si="5"/>
        <v>5.2760387811634351</v>
      </c>
      <c r="R20" s="61">
        <f t="shared" si="6"/>
        <v>73.093993607019172</v>
      </c>
      <c r="S20" s="61">
        <f t="shared" si="7"/>
        <v>0.97105881188277365</v>
      </c>
      <c r="T20" s="61">
        <f t="shared" si="8"/>
        <v>3.6090782024644912</v>
      </c>
      <c r="U20" s="61">
        <f t="shared" si="9"/>
        <v>3.6090782024644941E-2</v>
      </c>
      <c r="V20" s="27">
        <f t="shared" si="10"/>
        <v>3.645168984489136</v>
      </c>
      <c r="W20" s="5"/>
      <c r="X20" s="6"/>
      <c r="Y20" s="6"/>
      <c r="Z20" s="6"/>
      <c r="AA20" s="6"/>
      <c r="AB20" s="6"/>
      <c r="AC20" s="6"/>
      <c r="AD20" s="6"/>
      <c r="AE20" s="7"/>
      <c r="AF20" s="6"/>
    </row>
    <row r="21" spans="2:32" ht="16.05" customHeight="1" x14ac:dyDescent="0.2">
      <c r="B21" s="40" t="s">
        <v>119</v>
      </c>
      <c r="C21" s="260"/>
      <c r="D21" s="260"/>
      <c r="E21" s="93">
        <f>E19/E17</f>
        <v>2.9757024530608953E-2</v>
      </c>
      <c r="F21" s="260" t="s">
        <v>13</v>
      </c>
      <c r="G21" s="37"/>
      <c r="H21" s="37"/>
      <c r="I21" s="26">
        <v>0.20833333333333301</v>
      </c>
      <c r="J21" s="178">
        <v>2.5</v>
      </c>
      <c r="K21" s="179">
        <v>95</v>
      </c>
      <c r="L21" s="27">
        <f t="shared" si="0"/>
        <v>2.6315789473684212</v>
      </c>
      <c r="M21" s="27">
        <f t="shared" si="1"/>
        <v>5.2631578947368425</v>
      </c>
      <c r="N21" s="27">
        <f t="shared" si="2"/>
        <v>0.13801939058171747</v>
      </c>
      <c r="O21" s="27">
        <f t="shared" si="3"/>
        <v>95.016627909884235</v>
      </c>
      <c r="P21" s="27">
        <f t="shared" si="4"/>
        <v>2.6380193905817175</v>
      </c>
      <c r="Q21" s="61">
        <f t="shared" si="5"/>
        <v>5.2760387811634351</v>
      </c>
      <c r="R21" s="61">
        <f t="shared" si="6"/>
        <v>73.093993607019172</v>
      </c>
      <c r="S21" s="61">
        <f t="shared" si="7"/>
        <v>0.97105881188277365</v>
      </c>
      <c r="T21" s="61">
        <f t="shared" si="8"/>
        <v>3.6090782024644912</v>
      </c>
      <c r="U21" s="61">
        <f t="shared" si="9"/>
        <v>3.6090782024644941E-2</v>
      </c>
      <c r="V21" s="27">
        <f t="shared" si="10"/>
        <v>3.645168984489136</v>
      </c>
      <c r="W21" s="5"/>
      <c r="X21" s="6"/>
      <c r="Y21" s="6"/>
      <c r="Z21" s="6"/>
      <c r="AA21" s="6"/>
      <c r="AB21" s="6"/>
      <c r="AC21" s="6"/>
      <c r="AD21" s="6"/>
      <c r="AE21" s="7"/>
      <c r="AF21" s="6"/>
    </row>
    <row r="22" spans="2:32" ht="16.05" customHeight="1" x14ac:dyDescent="0.2">
      <c r="B22" s="40"/>
      <c r="C22" s="260"/>
      <c r="D22" s="266" t="s">
        <v>81</v>
      </c>
      <c r="E22" s="102">
        <f>IF(E21&gt;1,E21,1)</f>
        <v>1</v>
      </c>
      <c r="F22" s="261"/>
      <c r="G22" s="37"/>
      <c r="H22" s="37"/>
      <c r="I22" s="26">
        <v>0.22916666666666699</v>
      </c>
      <c r="J22" s="178">
        <v>2.5</v>
      </c>
      <c r="K22" s="179">
        <v>95</v>
      </c>
      <c r="L22" s="27">
        <f t="shared" si="0"/>
        <v>2.6315789473684212</v>
      </c>
      <c r="M22" s="27">
        <f t="shared" si="1"/>
        <v>5.2631578947368425</v>
      </c>
      <c r="N22" s="27">
        <f t="shared" si="2"/>
        <v>0.13801939058171747</v>
      </c>
      <c r="O22" s="27">
        <f t="shared" si="3"/>
        <v>95.016627909884235</v>
      </c>
      <c r="P22" s="27">
        <f t="shared" si="4"/>
        <v>2.6380193905817175</v>
      </c>
      <c r="Q22" s="61">
        <f t="shared" si="5"/>
        <v>5.2760387811634351</v>
      </c>
      <c r="R22" s="61">
        <f t="shared" si="6"/>
        <v>73.093993607019172</v>
      </c>
      <c r="S22" s="61">
        <f t="shared" si="7"/>
        <v>0.97105881188277365</v>
      </c>
      <c r="T22" s="61">
        <f t="shared" si="8"/>
        <v>3.6090782024644912</v>
      </c>
      <c r="U22" s="61">
        <f t="shared" si="9"/>
        <v>3.6090782024644941E-2</v>
      </c>
      <c r="V22" s="27">
        <f t="shared" si="10"/>
        <v>3.645168984489136</v>
      </c>
      <c r="W22" s="5"/>
      <c r="X22" s="6"/>
      <c r="Y22" s="6"/>
      <c r="Z22" s="6"/>
      <c r="AA22" s="6"/>
      <c r="AB22" s="6"/>
      <c r="AC22" s="6"/>
      <c r="AD22" s="6"/>
      <c r="AE22" s="7"/>
      <c r="AF22" s="6"/>
    </row>
    <row r="23" spans="2:32" ht="16.05" customHeight="1" x14ac:dyDescent="0.2">
      <c r="B23" s="40" t="s">
        <v>120</v>
      </c>
      <c r="C23" s="260"/>
      <c r="D23" s="260"/>
      <c r="E23" s="102">
        <f>E19*E22</f>
        <v>6.5</v>
      </c>
      <c r="F23" s="260" t="s">
        <v>87</v>
      </c>
      <c r="G23" s="101"/>
      <c r="H23" s="101"/>
      <c r="I23" s="26">
        <v>0.25</v>
      </c>
      <c r="J23" s="178">
        <v>2.5</v>
      </c>
      <c r="K23" s="179">
        <v>95</v>
      </c>
      <c r="L23" s="27">
        <f t="shared" si="0"/>
        <v>2.6315789473684212</v>
      </c>
      <c r="M23" s="27">
        <f t="shared" si="1"/>
        <v>5.2631578947368425</v>
      </c>
      <c r="N23" s="27">
        <f t="shared" si="2"/>
        <v>0.13801939058171747</v>
      </c>
      <c r="O23" s="27">
        <f t="shared" si="3"/>
        <v>95.016627909884235</v>
      </c>
      <c r="P23" s="27">
        <f t="shared" si="4"/>
        <v>2.6380193905817175</v>
      </c>
      <c r="Q23" s="61">
        <f t="shared" si="5"/>
        <v>5.2760387811634351</v>
      </c>
      <c r="R23" s="61">
        <f t="shared" si="6"/>
        <v>73.093993607019172</v>
      </c>
      <c r="S23" s="61">
        <f t="shared" si="7"/>
        <v>0.97105881188277365</v>
      </c>
      <c r="T23" s="61">
        <f t="shared" si="8"/>
        <v>3.6090782024644912</v>
      </c>
      <c r="U23" s="61">
        <f t="shared" si="9"/>
        <v>3.6090782024644941E-2</v>
      </c>
      <c r="V23" s="27">
        <f t="shared" si="10"/>
        <v>3.645168984489136</v>
      </c>
      <c r="W23" s="5"/>
      <c r="X23" s="6"/>
      <c r="Y23" s="6"/>
      <c r="Z23" s="6"/>
      <c r="AA23" s="6"/>
      <c r="AB23" s="6"/>
      <c r="AC23" s="6"/>
      <c r="AD23" s="6"/>
      <c r="AE23" s="7"/>
      <c r="AF23" s="6"/>
    </row>
    <row r="24" spans="2:32" ht="16.05" customHeight="1" x14ac:dyDescent="0.2">
      <c r="B24" s="260"/>
      <c r="C24" s="260"/>
      <c r="D24" s="260"/>
      <c r="E24" s="118">
        <f>E20*E22</f>
        <v>6.8421052631578947</v>
      </c>
      <c r="F24" s="260" t="s">
        <v>105</v>
      </c>
      <c r="G24" s="101"/>
      <c r="H24" s="101"/>
      <c r="I24" s="26">
        <v>0.27083333333333298</v>
      </c>
      <c r="J24" s="178">
        <v>2.5</v>
      </c>
      <c r="K24" s="179">
        <v>95</v>
      </c>
      <c r="L24" s="27">
        <f t="shared" si="0"/>
        <v>2.6315789473684212</v>
      </c>
      <c r="M24" s="27">
        <f t="shared" si="1"/>
        <v>5.2631578947368425</v>
      </c>
      <c r="N24" s="27">
        <f t="shared" si="2"/>
        <v>0.13801939058171747</v>
      </c>
      <c r="O24" s="27">
        <f t="shared" si="3"/>
        <v>95.016627909884235</v>
      </c>
      <c r="P24" s="27">
        <f t="shared" si="4"/>
        <v>2.6380193905817175</v>
      </c>
      <c r="Q24" s="61">
        <f t="shared" si="5"/>
        <v>5.2760387811634351</v>
      </c>
      <c r="R24" s="61">
        <f t="shared" si="6"/>
        <v>73.093993607019172</v>
      </c>
      <c r="S24" s="61">
        <f t="shared" si="7"/>
        <v>0.97105881188277365</v>
      </c>
      <c r="T24" s="61">
        <f t="shared" si="8"/>
        <v>3.6090782024644912</v>
      </c>
      <c r="U24" s="61">
        <f t="shared" si="9"/>
        <v>3.6090782024644941E-2</v>
      </c>
      <c r="V24" s="27">
        <f t="shared" si="10"/>
        <v>3.645168984489136</v>
      </c>
      <c r="W24" s="5"/>
      <c r="X24" s="6"/>
      <c r="Y24" s="6"/>
      <c r="Z24" s="6"/>
      <c r="AA24" s="6"/>
      <c r="AB24" s="6"/>
      <c r="AC24" s="6"/>
      <c r="AD24" s="6"/>
      <c r="AE24" s="7"/>
      <c r="AF24" s="6"/>
    </row>
    <row r="25" spans="2:32" x14ac:dyDescent="0.2">
      <c r="I25" s="26">
        <v>0.29166666666666702</v>
      </c>
      <c r="J25" s="178">
        <v>2.5</v>
      </c>
      <c r="K25" s="179">
        <v>95</v>
      </c>
      <c r="L25" s="27">
        <f t="shared" si="0"/>
        <v>2.6315789473684212</v>
      </c>
      <c r="M25" s="27">
        <f t="shared" si="1"/>
        <v>5.2631578947368425</v>
      </c>
      <c r="N25" s="27">
        <f t="shared" si="2"/>
        <v>0.13801939058171747</v>
      </c>
      <c r="O25" s="27">
        <f t="shared" si="3"/>
        <v>95.016627909884235</v>
      </c>
      <c r="P25" s="27">
        <f t="shared" si="4"/>
        <v>2.6380193905817175</v>
      </c>
      <c r="Q25" s="61">
        <f t="shared" si="5"/>
        <v>5.2760387811634351</v>
      </c>
      <c r="R25" s="61">
        <f t="shared" si="6"/>
        <v>73.093993607019172</v>
      </c>
      <c r="S25" s="61">
        <f t="shared" si="7"/>
        <v>0.97105881188277365</v>
      </c>
      <c r="T25" s="61">
        <f t="shared" si="8"/>
        <v>3.6090782024644912</v>
      </c>
      <c r="U25" s="61">
        <f t="shared" si="9"/>
        <v>3.6090782024644941E-2</v>
      </c>
      <c r="V25" s="27">
        <f t="shared" si="10"/>
        <v>3.645168984489136</v>
      </c>
      <c r="W25" s="5"/>
      <c r="X25" s="6"/>
      <c r="Y25" s="6"/>
      <c r="Z25" s="6" t="s">
        <v>22</v>
      </c>
      <c r="AA25" s="6" t="s">
        <v>32</v>
      </c>
      <c r="AB25" s="6"/>
      <c r="AC25" s="6"/>
      <c r="AD25" s="6"/>
      <c r="AE25" s="7"/>
      <c r="AF25" s="6"/>
    </row>
    <row r="26" spans="2:32" ht="16.05" customHeight="1" x14ac:dyDescent="0.2">
      <c r="I26" s="26">
        <v>0.3125</v>
      </c>
      <c r="J26" s="178">
        <v>2.5</v>
      </c>
      <c r="K26" s="179">
        <v>95</v>
      </c>
      <c r="L26" s="27">
        <f t="shared" si="0"/>
        <v>2.6315789473684212</v>
      </c>
      <c r="M26" s="27">
        <f t="shared" si="1"/>
        <v>5.2631578947368425</v>
      </c>
      <c r="N26" s="27">
        <f t="shared" si="2"/>
        <v>0.13801939058171747</v>
      </c>
      <c r="O26" s="27">
        <f t="shared" si="3"/>
        <v>95.016627909884235</v>
      </c>
      <c r="P26" s="27">
        <f t="shared" si="4"/>
        <v>2.6380193905817175</v>
      </c>
      <c r="Q26" s="61">
        <f t="shared" si="5"/>
        <v>5.2760387811634351</v>
      </c>
      <c r="R26" s="61">
        <f t="shared" si="6"/>
        <v>73.093993607019172</v>
      </c>
      <c r="S26" s="61">
        <f t="shared" si="7"/>
        <v>0.97105881188277365</v>
      </c>
      <c r="T26" s="61">
        <f t="shared" si="8"/>
        <v>3.6090782024644912</v>
      </c>
      <c r="U26" s="61">
        <f t="shared" si="9"/>
        <v>3.6090782024644941E-2</v>
      </c>
      <c r="V26" s="27">
        <f t="shared" si="10"/>
        <v>3.645168984489136</v>
      </c>
      <c r="W26" s="2"/>
      <c r="X26" s="3"/>
      <c r="Y26" s="3"/>
      <c r="Z26" s="3"/>
      <c r="AA26" s="3"/>
      <c r="AB26" s="3"/>
      <c r="AC26" s="3"/>
      <c r="AD26" s="3"/>
      <c r="AE26" s="4"/>
      <c r="AF26" s="6"/>
    </row>
    <row r="27" spans="2:32" ht="16.05" customHeight="1" x14ac:dyDescent="0.2">
      <c r="I27" s="26">
        <v>0.33333333333333298</v>
      </c>
      <c r="J27" s="178">
        <v>6.5</v>
      </c>
      <c r="K27" s="179">
        <v>95</v>
      </c>
      <c r="L27" s="27">
        <f t="shared" si="0"/>
        <v>6.8421052631578947</v>
      </c>
      <c r="M27" s="27">
        <f t="shared" si="1"/>
        <v>13.684210526315791</v>
      </c>
      <c r="N27" s="27">
        <f t="shared" si="2"/>
        <v>0.15541108033240997</v>
      </c>
      <c r="O27" s="27">
        <f t="shared" si="3"/>
        <v>97.779053699860427</v>
      </c>
      <c r="P27" s="27">
        <f t="shared" si="4"/>
        <v>6.65541108033241</v>
      </c>
      <c r="Q27" s="61">
        <f t="shared" si="5"/>
        <v>13.31082216066482</v>
      </c>
      <c r="R27" s="61">
        <f t="shared" si="6"/>
        <v>86.720172192344947</v>
      </c>
      <c r="S27" s="61">
        <f t="shared" si="7"/>
        <v>1.0191713289030542</v>
      </c>
      <c r="T27" s="61">
        <f t="shared" si="8"/>
        <v>7.6745824092354642</v>
      </c>
      <c r="U27" s="61">
        <f t="shared" si="9"/>
        <v>7.6745824092354711E-2</v>
      </c>
      <c r="V27" s="27">
        <f t="shared" si="10"/>
        <v>7.7513282333278193</v>
      </c>
      <c r="W27" s="5"/>
      <c r="X27" s="6"/>
      <c r="Y27" s="6"/>
      <c r="Z27" s="6"/>
      <c r="AA27" s="6"/>
      <c r="AB27" s="6"/>
      <c r="AC27" s="6"/>
      <c r="AD27" s="6"/>
      <c r="AE27" s="7"/>
      <c r="AF27" s="6"/>
    </row>
    <row r="28" spans="2:32" ht="16.05" customHeight="1" x14ac:dyDescent="0.2">
      <c r="I28" s="26">
        <v>0.35416666666666702</v>
      </c>
      <c r="J28" s="178">
        <v>6.5</v>
      </c>
      <c r="K28" s="179">
        <v>95</v>
      </c>
      <c r="L28" s="27">
        <f t="shared" si="0"/>
        <v>6.8421052631578947</v>
      </c>
      <c r="M28" s="27">
        <f t="shared" si="1"/>
        <v>13.684210526315791</v>
      </c>
      <c r="N28" s="27">
        <f t="shared" si="2"/>
        <v>0.15541108033240997</v>
      </c>
      <c r="O28" s="27">
        <f t="shared" si="3"/>
        <v>97.779053699860427</v>
      </c>
      <c r="P28" s="27">
        <f t="shared" si="4"/>
        <v>6.65541108033241</v>
      </c>
      <c r="Q28" s="61">
        <f t="shared" si="5"/>
        <v>13.31082216066482</v>
      </c>
      <c r="R28" s="61">
        <f t="shared" si="6"/>
        <v>86.720172192344947</v>
      </c>
      <c r="S28" s="61">
        <f t="shared" si="7"/>
        <v>1.0191713289030542</v>
      </c>
      <c r="T28" s="61">
        <f t="shared" si="8"/>
        <v>7.6745824092354642</v>
      </c>
      <c r="U28" s="61">
        <f t="shared" si="9"/>
        <v>7.6745824092354711E-2</v>
      </c>
      <c r="V28" s="27">
        <f t="shared" si="10"/>
        <v>7.7513282333278193</v>
      </c>
      <c r="W28" s="5"/>
      <c r="X28" s="6"/>
      <c r="Y28" s="6"/>
      <c r="Z28" s="6"/>
      <c r="AA28" s="6"/>
      <c r="AB28" s="6"/>
      <c r="AC28" s="6"/>
      <c r="AD28" s="6"/>
      <c r="AE28" s="7"/>
      <c r="AF28" s="6"/>
    </row>
    <row r="29" spans="2:32" ht="16.05" customHeight="1" x14ac:dyDescent="0.2">
      <c r="I29" s="26">
        <v>0.375</v>
      </c>
      <c r="J29" s="178">
        <v>6.5</v>
      </c>
      <c r="K29" s="179">
        <v>95</v>
      </c>
      <c r="L29" s="27">
        <f t="shared" si="0"/>
        <v>6.8421052631578947</v>
      </c>
      <c r="M29" s="27">
        <f t="shared" si="1"/>
        <v>13.684210526315791</v>
      </c>
      <c r="N29" s="27">
        <f t="shared" si="2"/>
        <v>0.15541108033240997</v>
      </c>
      <c r="O29" s="27">
        <f t="shared" si="3"/>
        <v>97.779053699860427</v>
      </c>
      <c r="P29" s="27">
        <f t="shared" si="4"/>
        <v>6.65541108033241</v>
      </c>
      <c r="Q29" s="61">
        <f t="shared" si="5"/>
        <v>13.31082216066482</v>
      </c>
      <c r="R29" s="61">
        <f t="shared" si="6"/>
        <v>86.720172192344947</v>
      </c>
      <c r="S29" s="61">
        <f t="shared" si="7"/>
        <v>1.0191713289030542</v>
      </c>
      <c r="T29" s="61">
        <f t="shared" si="8"/>
        <v>7.6745824092354642</v>
      </c>
      <c r="U29" s="61">
        <f t="shared" si="9"/>
        <v>7.6745824092354711E-2</v>
      </c>
      <c r="V29" s="27">
        <f t="shared" si="10"/>
        <v>7.7513282333278193</v>
      </c>
      <c r="W29" s="5"/>
      <c r="X29" s="6"/>
      <c r="Y29" s="6"/>
      <c r="Z29" s="6"/>
      <c r="AA29" s="6"/>
      <c r="AB29" s="6"/>
      <c r="AC29" s="6"/>
      <c r="AD29" s="6"/>
      <c r="AE29" s="7"/>
      <c r="AF29" s="6"/>
    </row>
    <row r="30" spans="2:32" x14ac:dyDescent="0.2">
      <c r="I30" s="26">
        <v>0.39583333333333298</v>
      </c>
      <c r="J30" s="178">
        <v>6.5</v>
      </c>
      <c r="K30" s="179">
        <v>95</v>
      </c>
      <c r="L30" s="27">
        <f t="shared" si="0"/>
        <v>6.8421052631578947</v>
      </c>
      <c r="M30" s="27">
        <f t="shared" si="1"/>
        <v>13.684210526315791</v>
      </c>
      <c r="N30" s="27">
        <f t="shared" si="2"/>
        <v>0.15541108033240997</v>
      </c>
      <c r="O30" s="27">
        <f t="shared" si="3"/>
        <v>97.779053699860427</v>
      </c>
      <c r="P30" s="27">
        <f t="shared" si="4"/>
        <v>6.65541108033241</v>
      </c>
      <c r="Q30" s="61">
        <f t="shared" si="5"/>
        <v>13.31082216066482</v>
      </c>
      <c r="R30" s="61">
        <f t="shared" si="6"/>
        <v>86.720172192344947</v>
      </c>
      <c r="S30" s="61">
        <f t="shared" si="7"/>
        <v>1.0191713289030542</v>
      </c>
      <c r="T30" s="61">
        <f t="shared" si="8"/>
        <v>7.6745824092354642</v>
      </c>
      <c r="U30" s="61">
        <f t="shared" si="9"/>
        <v>7.6745824092354711E-2</v>
      </c>
      <c r="V30" s="27">
        <f t="shared" si="10"/>
        <v>7.7513282333278193</v>
      </c>
      <c r="W30" s="5"/>
      <c r="X30" s="6"/>
      <c r="Y30" s="6"/>
      <c r="Z30" s="6"/>
      <c r="AA30" s="6"/>
      <c r="AB30" s="6"/>
      <c r="AC30" s="6"/>
      <c r="AD30" s="6"/>
      <c r="AE30" s="7"/>
      <c r="AF30" s="6"/>
    </row>
    <row r="31" spans="2:32" x14ac:dyDescent="0.2">
      <c r="I31" s="26">
        <v>0.41666666666666702</v>
      </c>
      <c r="J31" s="178">
        <v>6.5</v>
      </c>
      <c r="K31" s="179">
        <v>95</v>
      </c>
      <c r="L31" s="27">
        <f t="shared" si="0"/>
        <v>6.8421052631578947</v>
      </c>
      <c r="M31" s="27">
        <f t="shared" si="1"/>
        <v>13.684210526315791</v>
      </c>
      <c r="N31" s="27">
        <f t="shared" si="2"/>
        <v>0.15541108033240997</v>
      </c>
      <c r="O31" s="27">
        <f t="shared" si="3"/>
        <v>97.779053699860427</v>
      </c>
      <c r="P31" s="27">
        <f t="shared" si="4"/>
        <v>6.65541108033241</v>
      </c>
      <c r="Q31" s="61">
        <f t="shared" si="5"/>
        <v>13.31082216066482</v>
      </c>
      <c r="R31" s="61">
        <f t="shared" si="6"/>
        <v>86.720172192344947</v>
      </c>
      <c r="S31" s="61">
        <f t="shared" si="7"/>
        <v>1.0191713289030542</v>
      </c>
      <c r="T31" s="61">
        <f t="shared" si="8"/>
        <v>7.6745824092354642</v>
      </c>
      <c r="U31" s="61">
        <f t="shared" si="9"/>
        <v>7.6745824092354711E-2</v>
      </c>
      <c r="V31" s="27">
        <f t="shared" si="10"/>
        <v>7.7513282333278193</v>
      </c>
      <c r="W31" s="5"/>
      <c r="X31" s="6"/>
      <c r="Y31" s="6"/>
      <c r="Z31" s="6"/>
      <c r="AA31" s="6"/>
      <c r="AB31" s="6"/>
      <c r="AC31" s="6"/>
      <c r="AD31" s="6"/>
      <c r="AE31" s="7"/>
      <c r="AF31" s="6"/>
    </row>
    <row r="32" spans="2:32" x14ac:dyDescent="0.2">
      <c r="I32" s="26">
        <v>0.4375</v>
      </c>
      <c r="J32" s="178">
        <v>6.5</v>
      </c>
      <c r="K32" s="179">
        <v>95</v>
      </c>
      <c r="L32" s="27">
        <f t="shared" si="0"/>
        <v>6.8421052631578947</v>
      </c>
      <c r="M32" s="27">
        <f t="shared" si="1"/>
        <v>13.684210526315791</v>
      </c>
      <c r="N32" s="27">
        <f t="shared" si="2"/>
        <v>0.15541108033240997</v>
      </c>
      <c r="O32" s="27">
        <f t="shared" si="3"/>
        <v>97.779053699860427</v>
      </c>
      <c r="P32" s="27">
        <f t="shared" si="4"/>
        <v>6.65541108033241</v>
      </c>
      <c r="Q32" s="61">
        <f t="shared" si="5"/>
        <v>13.31082216066482</v>
      </c>
      <c r="R32" s="61">
        <f t="shared" si="6"/>
        <v>86.720172192344947</v>
      </c>
      <c r="S32" s="61">
        <f t="shared" si="7"/>
        <v>1.0191713289030542</v>
      </c>
      <c r="T32" s="61">
        <f t="shared" si="8"/>
        <v>7.6745824092354642</v>
      </c>
      <c r="U32" s="61">
        <f t="shared" si="9"/>
        <v>7.6745824092354711E-2</v>
      </c>
      <c r="V32" s="27">
        <f t="shared" si="10"/>
        <v>7.7513282333278193</v>
      </c>
      <c r="W32" s="5"/>
      <c r="X32" s="6"/>
      <c r="Y32" s="6"/>
      <c r="Z32" s="6"/>
      <c r="AA32" s="6"/>
      <c r="AB32" s="6"/>
      <c r="AC32" s="6"/>
      <c r="AD32" s="6"/>
      <c r="AE32" s="7"/>
      <c r="AF32" s="6"/>
    </row>
    <row r="33" spans="2:32" x14ac:dyDescent="0.2">
      <c r="I33" s="26">
        <v>0.45833333333333298</v>
      </c>
      <c r="J33" s="178">
        <v>6.5</v>
      </c>
      <c r="K33" s="179">
        <v>95</v>
      </c>
      <c r="L33" s="27">
        <f t="shared" si="0"/>
        <v>6.8421052631578947</v>
      </c>
      <c r="M33" s="27">
        <f t="shared" si="1"/>
        <v>13.684210526315791</v>
      </c>
      <c r="N33" s="27">
        <f t="shared" si="2"/>
        <v>0.15541108033240997</v>
      </c>
      <c r="O33" s="27">
        <f t="shared" si="3"/>
        <v>97.779053699860427</v>
      </c>
      <c r="P33" s="27">
        <f t="shared" si="4"/>
        <v>6.65541108033241</v>
      </c>
      <c r="Q33" s="61">
        <f t="shared" si="5"/>
        <v>13.31082216066482</v>
      </c>
      <c r="R33" s="61">
        <f t="shared" si="6"/>
        <v>86.720172192344947</v>
      </c>
      <c r="S33" s="61">
        <f t="shared" si="7"/>
        <v>1.0191713289030542</v>
      </c>
      <c r="T33" s="61">
        <f t="shared" si="8"/>
        <v>7.6745824092354642</v>
      </c>
      <c r="U33" s="61">
        <f t="shared" si="9"/>
        <v>7.6745824092354711E-2</v>
      </c>
      <c r="V33" s="27">
        <f t="shared" si="10"/>
        <v>7.7513282333278193</v>
      </c>
      <c r="W33" s="5"/>
      <c r="X33" s="6"/>
      <c r="Y33" s="6"/>
      <c r="Z33" s="6"/>
      <c r="AA33" s="6"/>
      <c r="AB33" s="6"/>
      <c r="AC33" s="6"/>
      <c r="AD33" s="6"/>
      <c r="AE33" s="7"/>
      <c r="AF33" s="6"/>
    </row>
    <row r="34" spans="2:32" x14ac:dyDescent="0.2">
      <c r="I34" s="26">
        <v>0.47916666666666702</v>
      </c>
      <c r="J34" s="178">
        <v>6.5</v>
      </c>
      <c r="K34" s="179">
        <v>95</v>
      </c>
      <c r="L34" s="27">
        <f t="shared" si="0"/>
        <v>6.8421052631578947</v>
      </c>
      <c r="M34" s="27">
        <f t="shared" si="1"/>
        <v>13.684210526315791</v>
      </c>
      <c r="N34" s="27">
        <f t="shared" si="2"/>
        <v>0.15541108033240997</v>
      </c>
      <c r="O34" s="27">
        <f t="shared" si="3"/>
        <v>97.779053699860427</v>
      </c>
      <c r="P34" s="27">
        <f t="shared" si="4"/>
        <v>6.65541108033241</v>
      </c>
      <c r="Q34" s="61">
        <f t="shared" si="5"/>
        <v>13.31082216066482</v>
      </c>
      <c r="R34" s="61">
        <f t="shared" si="6"/>
        <v>86.720172192344947</v>
      </c>
      <c r="S34" s="61">
        <f t="shared" si="7"/>
        <v>1.0191713289030542</v>
      </c>
      <c r="T34" s="61">
        <f t="shared" si="8"/>
        <v>7.6745824092354642</v>
      </c>
      <c r="U34" s="61">
        <f t="shared" si="9"/>
        <v>7.6745824092354711E-2</v>
      </c>
      <c r="V34" s="27">
        <f t="shared" si="10"/>
        <v>7.7513282333278193</v>
      </c>
      <c r="W34" s="5"/>
      <c r="X34" s="6"/>
      <c r="Y34" s="6"/>
      <c r="Z34" s="6"/>
      <c r="AA34" s="6"/>
      <c r="AB34" s="6"/>
      <c r="AC34" s="6"/>
      <c r="AD34" s="6"/>
      <c r="AE34" s="7"/>
      <c r="AF34" s="6"/>
    </row>
    <row r="35" spans="2:32" x14ac:dyDescent="0.2">
      <c r="I35" s="26">
        <v>0.5</v>
      </c>
      <c r="J35" s="178">
        <v>6.5</v>
      </c>
      <c r="K35" s="179">
        <v>95</v>
      </c>
      <c r="L35" s="27">
        <f t="shared" si="0"/>
        <v>6.8421052631578947</v>
      </c>
      <c r="M35" s="27">
        <f t="shared" si="1"/>
        <v>13.684210526315791</v>
      </c>
      <c r="N35" s="27">
        <f t="shared" si="2"/>
        <v>0.15541108033240997</v>
      </c>
      <c r="O35" s="27">
        <f t="shared" si="3"/>
        <v>97.779053699860427</v>
      </c>
      <c r="P35" s="27">
        <f t="shared" si="4"/>
        <v>6.65541108033241</v>
      </c>
      <c r="Q35" s="61">
        <f t="shared" si="5"/>
        <v>13.31082216066482</v>
      </c>
      <c r="R35" s="61">
        <f t="shared" si="6"/>
        <v>86.720172192344947</v>
      </c>
      <c r="S35" s="61">
        <f t="shared" si="7"/>
        <v>1.0191713289030542</v>
      </c>
      <c r="T35" s="61">
        <f t="shared" si="8"/>
        <v>7.6745824092354642</v>
      </c>
      <c r="U35" s="61">
        <f t="shared" si="9"/>
        <v>7.6745824092354711E-2</v>
      </c>
      <c r="V35" s="27">
        <f t="shared" si="10"/>
        <v>7.7513282333278193</v>
      </c>
      <c r="W35" s="5"/>
      <c r="X35" s="6"/>
      <c r="Y35" s="6"/>
      <c r="Z35" s="6"/>
      <c r="AA35" s="6"/>
      <c r="AB35" s="6"/>
      <c r="AC35" s="6"/>
      <c r="AD35" s="6"/>
      <c r="AE35" s="7"/>
      <c r="AF35" s="6"/>
    </row>
    <row r="36" spans="2:32" x14ac:dyDescent="0.2">
      <c r="I36" s="26">
        <v>0.52083333333333304</v>
      </c>
      <c r="J36" s="178">
        <v>6.5</v>
      </c>
      <c r="K36" s="179">
        <v>95</v>
      </c>
      <c r="L36" s="27">
        <f t="shared" si="0"/>
        <v>6.8421052631578947</v>
      </c>
      <c r="M36" s="27">
        <f t="shared" si="1"/>
        <v>13.684210526315791</v>
      </c>
      <c r="N36" s="27">
        <f t="shared" si="2"/>
        <v>0.15541108033240997</v>
      </c>
      <c r="O36" s="27">
        <f t="shared" si="3"/>
        <v>97.779053699860427</v>
      </c>
      <c r="P36" s="27">
        <f t="shared" si="4"/>
        <v>6.65541108033241</v>
      </c>
      <c r="Q36" s="61">
        <f t="shared" si="5"/>
        <v>13.31082216066482</v>
      </c>
      <c r="R36" s="61">
        <f t="shared" si="6"/>
        <v>86.720172192344947</v>
      </c>
      <c r="S36" s="61">
        <f t="shared" si="7"/>
        <v>1.0191713289030542</v>
      </c>
      <c r="T36" s="61">
        <f t="shared" si="8"/>
        <v>7.6745824092354642</v>
      </c>
      <c r="U36" s="61">
        <f t="shared" si="9"/>
        <v>7.6745824092354711E-2</v>
      </c>
      <c r="V36" s="27">
        <f t="shared" si="10"/>
        <v>7.7513282333278193</v>
      </c>
      <c r="W36" s="5"/>
      <c r="X36" s="6"/>
      <c r="Y36" s="6"/>
      <c r="Z36" s="6"/>
      <c r="AA36" s="6"/>
      <c r="AB36" s="6"/>
      <c r="AC36" s="6"/>
      <c r="AD36" s="6"/>
      <c r="AE36" s="7"/>
      <c r="AF36" s="6"/>
    </row>
    <row r="37" spans="2:32" x14ac:dyDescent="0.2">
      <c r="I37" s="26">
        <v>0.54166666666666696</v>
      </c>
      <c r="J37" s="178">
        <v>6.5</v>
      </c>
      <c r="K37" s="179">
        <v>95</v>
      </c>
      <c r="L37" s="27">
        <f t="shared" si="0"/>
        <v>6.8421052631578947</v>
      </c>
      <c r="M37" s="27">
        <f t="shared" si="1"/>
        <v>13.684210526315791</v>
      </c>
      <c r="N37" s="27">
        <f t="shared" si="2"/>
        <v>0.15541108033240997</v>
      </c>
      <c r="O37" s="27">
        <f t="shared" si="3"/>
        <v>97.779053699860427</v>
      </c>
      <c r="P37" s="27">
        <f t="shared" si="4"/>
        <v>6.65541108033241</v>
      </c>
      <c r="Q37" s="61">
        <f t="shared" si="5"/>
        <v>13.31082216066482</v>
      </c>
      <c r="R37" s="61">
        <f t="shared" si="6"/>
        <v>86.720172192344947</v>
      </c>
      <c r="S37" s="61">
        <f t="shared" si="7"/>
        <v>1.0191713289030542</v>
      </c>
      <c r="T37" s="61">
        <f t="shared" si="8"/>
        <v>7.6745824092354642</v>
      </c>
      <c r="U37" s="61">
        <f t="shared" si="9"/>
        <v>7.6745824092354711E-2</v>
      </c>
      <c r="V37" s="27">
        <f t="shared" si="10"/>
        <v>7.7513282333278193</v>
      </c>
      <c r="W37" s="5"/>
      <c r="X37" s="6"/>
      <c r="Y37" s="6"/>
      <c r="Z37" s="6"/>
      <c r="AA37" s="6"/>
      <c r="AB37" s="6"/>
      <c r="AC37" s="6"/>
      <c r="AD37" s="6"/>
      <c r="AE37" s="7"/>
      <c r="AF37" s="6"/>
    </row>
    <row r="38" spans="2:32" x14ac:dyDescent="0.2">
      <c r="I38" s="26">
        <v>0.5625</v>
      </c>
      <c r="J38" s="178">
        <v>6.5</v>
      </c>
      <c r="K38" s="179">
        <v>95</v>
      </c>
      <c r="L38" s="27">
        <f t="shared" si="0"/>
        <v>6.8421052631578947</v>
      </c>
      <c r="M38" s="27">
        <f t="shared" si="1"/>
        <v>13.684210526315791</v>
      </c>
      <c r="N38" s="27">
        <f t="shared" si="2"/>
        <v>0.15541108033240997</v>
      </c>
      <c r="O38" s="27">
        <f t="shared" si="3"/>
        <v>97.779053699860427</v>
      </c>
      <c r="P38" s="27">
        <f t="shared" si="4"/>
        <v>6.65541108033241</v>
      </c>
      <c r="Q38" s="61">
        <f t="shared" si="5"/>
        <v>13.31082216066482</v>
      </c>
      <c r="R38" s="61">
        <f t="shared" si="6"/>
        <v>86.720172192344947</v>
      </c>
      <c r="S38" s="61">
        <f t="shared" si="7"/>
        <v>1.0191713289030542</v>
      </c>
      <c r="T38" s="61">
        <f t="shared" si="8"/>
        <v>7.6745824092354642</v>
      </c>
      <c r="U38" s="61">
        <f t="shared" si="9"/>
        <v>7.6745824092354711E-2</v>
      </c>
      <c r="V38" s="27">
        <f t="shared" si="10"/>
        <v>7.7513282333278193</v>
      </c>
      <c r="W38" s="5"/>
      <c r="X38" s="6"/>
      <c r="Y38" s="6"/>
      <c r="Z38" s="6"/>
      <c r="AA38" s="6"/>
      <c r="AB38" s="6"/>
      <c r="AC38" s="6"/>
      <c r="AD38" s="6"/>
      <c r="AE38" s="7"/>
      <c r="AF38" s="6"/>
    </row>
    <row r="39" spans="2:32" x14ac:dyDescent="0.2">
      <c r="I39" s="26">
        <v>0.58333333333333304</v>
      </c>
      <c r="J39" s="178">
        <v>6.5</v>
      </c>
      <c r="K39" s="179">
        <v>95</v>
      </c>
      <c r="L39" s="27">
        <f t="shared" si="0"/>
        <v>6.8421052631578947</v>
      </c>
      <c r="M39" s="27">
        <f t="shared" si="1"/>
        <v>13.684210526315791</v>
      </c>
      <c r="N39" s="27">
        <f t="shared" si="2"/>
        <v>0.15541108033240997</v>
      </c>
      <c r="O39" s="27">
        <f t="shared" si="3"/>
        <v>97.779053699860427</v>
      </c>
      <c r="P39" s="27">
        <f t="shared" si="4"/>
        <v>6.65541108033241</v>
      </c>
      <c r="Q39" s="61">
        <f t="shared" si="5"/>
        <v>13.31082216066482</v>
      </c>
      <c r="R39" s="61">
        <f t="shared" si="6"/>
        <v>86.720172192344947</v>
      </c>
      <c r="S39" s="61">
        <f t="shared" si="7"/>
        <v>1.0191713289030542</v>
      </c>
      <c r="T39" s="61">
        <f t="shared" si="8"/>
        <v>7.6745824092354642</v>
      </c>
      <c r="U39" s="61">
        <f t="shared" si="9"/>
        <v>7.6745824092354711E-2</v>
      </c>
      <c r="V39" s="27">
        <f t="shared" si="10"/>
        <v>7.7513282333278193</v>
      </c>
      <c r="W39" s="5"/>
      <c r="X39" s="6"/>
      <c r="Y39" s="6"/>
      <c r="Z39" s="6"/>
      <c r="AA39" s="6"/>
      <c r="AB39" s="6"/>
      <c r="AC39" s="6"/>
      <c r="AD39" s="6"/>
      <c r="AE39" s="7"/>
      <c r="AF39" s="6"/>
    </row>
    <row r="40" spans="2:32" x14ac:dyDescent="0.2">
      <c r="I40" s="26">
        <v>0.60416666666666696</v>
      </c>
      <c r="J40" s="178">
        <v>6.5</v>
      </c>
      <c r="K40" s="179">
        <v>95</v>
      </c>
      <c r="L40" s="27">
        <f t="shared" si="0"/>
        <v>6.8421052631578947</v>
      </c>
      <c r="M40" s="27">
        <f t="shared" si="1"/>
        <v>13.684210526315791</v>
      </c>
      <c r="N40" s="27">
        <f t="shared" si="2"/>
        <v>0.15541108033240997</v>
      </c>
      <c r="O40" s="27">
        <f t="shared" si="3"/>
        <v>97.779053699860427</v>
      </c>
      <c r="P40" s="27">
        <f t="shared" si="4"/>
        <v>6.65541108033241</v>
      </c>
      <c r="Q40" s="61">
        <f t="shared" si="5"/>
        <v>13.31082216066482</v>
      </c>
      <c r="R40" s="61">
        <f t="shared" si="6"/>
        <v>86.720172192344947</v>
      </c>
      <c r="S40" s="61">
        <f t="shared" si="7"/>
        <v>1.0191713289030542</v>
      </c>
      <c r="T40" s="61">
        <f t="shared" si="8"/>
        <v>7.6745824092354642</v>
      </c>
      <c r="U40" s="61">
        <f t="shared" si="9"/>
        <v>7.6745824092354711E-2</v>
      </c>
      <c r="V40" s="27">
        <f t="shared" si="10"/>
        <v>7.7513282333278193</v>
      </c>
      <c r="W40" s="8"/>
      <c r="X40" s="9"/>
      <c r="Y40" s="9"/>
      <c r="Z40" s="9" t="s">
        <v>23</v>
      </c>
      <c r="AA40" s="9" t="s">
        <v>25</v>
      </c>
      <c r="AB40" s="9"/>
      <c r="AC40" s="9"/>
      <c r="AD40" s="9"/>
      <c r="AE40" s="10"/>
      <c r="AF40" s="6"/>
    </row>
    <row r="41" spans="2:32" x14ac:dyDescent="0.2">
      <c r="I41" s="26">
        <v>0.625</v>
      </c>
      <c r="J41" s="178">
        <v>6.5</v>
      </c>
      <c r="K41" s="179">
        <v>95</v>
      </c>
      <c r="L41" s="27">
        <f t="shared" si="0"/>
        <v>6.8421052631578947</v>
      </c>
      <c r="M41" s="27">
        <f t="shared" si="1"/>
        <v>13.684210526315791</v>
      </c>
      <c r="N41" s="27">
        <f t="shared" si="2"/>
        <v>0.15541108033240997</v>
      </c>
      <c r="O41" s="27">
        <f t="shared" si="3"/>
        <v>97.779053699860427</v>
      </c>
      <c r="P41" s="27">
        <f t="shared" si="4"/>
        <v>6.65541108033241</v>
      </c>
      <c r="Q41" s="61">
        <f t="shared" si="5"/>
        <v>13.31082216066482</v>
      </c>
      <c r="R41" s="61">
        <f t="shared" si="6"/>
        <v>86.720172192344947</v>
      </c>
      <c r="S41" s="61">
        <f t="shared" si="7"/>
        <v>1.0191713289030542</v>
      </c>
      <c r="T41" s="61">
        <f t="shared" si="8"/>
        <v>7.6745824092354642</v>
      </c>
      <c r="U41" s="61">
        <f t="shared" si="9"/>
        <v>7.6745824092354711E-2</v>
      </c>
      <c r="V41" s="27">
        <f t="shared" si="10"/>
        <v>7.7513282333278193</v>
      </c>
      <c r="AF41" s="6"/>
    </row>
    <row r="42" spans="2:32" x14ac:dyDescent="0.2">
      <c r="I42" s="26">
        <v>0.64583333333333304</v>
      </c>
      <c r="J42" s="178">
        <v>6.5</v>
      </c>
      <c r="K42" s="179">
        <v>95</v>
      </c>
      <c r="L42" s="27">
        <f t="shared" si="0"/>
        <v>6.8421052631578947</v>
      </c>
      <c r="M42" s="27">
        <f t="shared" si="1"/>
        <v>13.684210526315791</v>
      </c>
      <c r="N42" s="27">
        <f t="shared" si="2"/>
        <v>0.15541108033240997</v>
      </c>
      <c r="O42" s="27">
        <f t="shared" si="3"/>
        <v>97.779053699860427</v>
      </c>
      <c r="P42" s="27">
        <f t="shared" si="4"/>
        <v>6.65541108033241</v>
      </c>
      <c r="Q42" s="61">
        <f t="shared" si="5"/>
        <v>13.31082216066482</v>
      </c>
      <c r="R42" s="61">
        <f t="shared" si="6"/>
        <v>86.720172192344947</v>
      </c>
      <c r="S42" s="61">
        <f t="shared" si="7"/>
        <v>1.0191713289030542</v>
      </c>
      <c r="T42" s="61">
        <f t="shared" si="8"/>
        <v>7.6745824092354642</v>
      </c>
      <c r="U42" s="61">
        <f t="shared" si="9"/>
        <v>7.6745824092354711E-2</v>
      </c>
      <c r="V42" s="27">
        <f t="shared" si="10"/>
        <v>7.7513282333278193</v>
      </c>
      <c r="AF42" s="6"/>
    </row>
    <row r="43" spans="2:32" x14ac:dyDescent="0.2">
      <c r="I43" s="26">
        <v>0.66666666666666696</v>
      </c>
      <c r="J43" s="178">
        <v>6.5</v>
      </c>
      <c r="K43" s="179">
        <v>95</v>
      </c>
      <c r="L43" s="27">
        <f t="shared" si="0"/>
        <v>6.8421052631578947</v>
      </c>
      <c r="M43" s="27">
        <f t="shared" si="1"/>
        <v>13.684210526315791</v>
      </c>
      <c r="N43" s="27">
        <f t="shared" si="2"/>
        <v>0.15541108033240997</v>
      </c>
      <c r="O43" s="27">
        <f t="shared" si="3"/>
        <v>97.779053699860427</v>
      </c>
      <c r="P43" s="27">
        <f t="shared" si="4"/>
        <v>6.65541108033241</v>
      </c>
      <c r="Q43" s="61">
        <f t="shared" si="5"/>
        <v>13.31082216066482</v>
      </c>
      <c r="R43" s="61">
        <f t="shared" si="6"/>
        <v>86.720172192344947</v>
      </c>
      <c r="S43" s="61">
        <f t="shared" si="7"/>
        <v>1.0191713289030542</v>
      </c>
      <c r="T43" s="61">
        <f t="shared" si="8"/>
        <v>7.6745824092354642</v>
      </c>
      <c r="U43" s="61">
        <f t="shared" si="9"/>
        <v>7.6745824092354711E-2</v>
      </c>
      <c r="V43" s="27">
        <f t="shared" si="10"/>
        <v>7.7513282333278193</v>
      </c>
      <c r="AF43" s="6"/>
    </row>
    <row r="44" spans="2:32" x14ac:dyDescent="0.2">
      <c r="I44" s="26">
        <v>0.6875</v>
      </c>
      <c r="J44" s="178">
        <v>6.5</v>
      </c>
      <c r="K44" s="179">
        <v>95</v>
      </c>
      <c r="L44" s="27">
        <f t="shared" si="0"/>
        <v>6.8421052631578947</v>
      </c>
      <c r="M44" s="27">
        <f t="shared" si="1"/>
        <v>13.684210526315791</v>
      </c>
      <c r="N44" s="27">
        <f t="shared" si="2"/>
        <v>0.15541108033240997</v>
      </c>
      <c r="O44" s="27">
        <f t="shared" si="3"/>
        <v>97.779053699860427</v>
      </c>
      <c r="P44" s="27">
        <f t="shared" si="4"/>
        <v>6.65541108033241</v>
      </c>
      <c r="Q44" s="61">
        <f t="shared" si="5"/>
        <v>13.31082216066482</v>
      </c>
      <c r="R44" s="61">
        <f t="shared" si="6"/>
        <v>86.720172192344947</v>
      </c>
      <c r="S44" s="61">
        <f t="shared" si="7"/>
        <v>1.0191713289030542</v>
      </c>
      <c r="T44" s="61">
        <f t="shared" si="8"/>
        <v>7.6745824092354642</v>
      </c>
      <c r="U44" s="61">
        <f t="shared" si="9"/>
        <v>7.6745824092354711E-2</v>
      </c>
      <c r="V44" s="27">
        <f t="shared" si="10"/>
        <v>7.7513282333278193</v>
      </c>
      <c r="AF44" s="6"/>
    </row>
    <row r="45" spans="2:32" x14ac:dyDescent="0.2">
      <c r="B45" s="57"/>
      <c r="C45" s="57"/>
      <c r="D45" s="57"/>
      <c r="E45" s="57"/>
      <c r="F45" s="57"/>
      <c r="G45" s="57"/>
      <c r="I45" s="26">
        <v>0.70833333333333304</v>
      </c>
      <c r="J45" s="178">
        <v>2.5</v>
      </c>
      <c r="K45" s="179">
        <v>95</v>
      </c>
      <c r="L45" s="27">
        <f t="shared" si="0"/>
        <v>2.6315789473684212</v>
      </c>
      <c r="M45" s="27">
        <f t="shared" si="1"/>
        <v>5.2631578947368425</v>
      </c>
      <c r="N45" s="27">
        <f t="shared" si="2"/>
        <v>0.13801939058171747</v>
      </c>
      <c r="O45" s="27">
        <f t="shared" si="3"/>
        <v>95.016627909884235</v>
      </c>
      <c r="P45" s="27">
        <f t="shared" si="4"/>
        <v>2.6380193905817175</v>
      </c>
      <c r="Q45" s="61">
        <f t="shared" si="5"/>
        <v>5.2760387811634351</v>
      </c>
      <c r="R45" s="61">
        <f t="shared" si="6"/>
        <v>73.093993607019172</v>
      </c>
      <c r="S45" s="61">
        <f t="shared" si="7"/>
        <v>0.97105881188277365</v>
      </c>
      <c r="T45" s="61">
        <f t="shared" si="8"/>
        <v>3.6090782024644912</v>
      </c>
      <c r="U45" s="61">
        <f t="shared" si="9"/>
        <v>3.6090782024644941E-2</v>
      </c>
      <c r="V45" s="27">
        <f t="shared" si="10"/>
        <v>3.645168984489136</v>
      </c>
      <c r="AF45" s="6"/>
    </row>
    <row r="46" spans="2:32" x14ac:dyDescent="0.2">
      <c r="B46" s="57"/>
      <c r="C46" s="57"/>
      <c r="D46" s="57"/>
      <c r="E46" s="57"/>
      <c r="F46" s="57"/>
      <c r="G46" s="57"/>
      <c r="I46" s="26">
        <v>0.72916666666666696</v>
      </c>
      <c r="J46" s="178">
        <v>2.5</v>
      </c>
      <c r="K46" s="179">
        <v>95</v>
      </c>
      <c r="L46" s="27">
        <f t="shared" si="0"/>
        <v>2.6315789473684212</v>
      </c>
      <c r="M46" s="27">
        <f t="shared" si="1"/>
        <v>5.2631578947368425</v>
      </c>
      <c r="N46" s="27">
        <f t="shared" si="2"/>
        <v>0.13801939058171747</v>
      </c>
      <c r="O46" s="27">
        <f t="shared" si="3"/>
        <v>95.016627909884235</v>
      </c>
      <c r="P46" s="27">
        <f t="shared" si="4"/>
        <v>2.6380193905817175</v>
      </c>
      <c r="Q46" s="61">
        <f t="shared" si="5"/>
        <v>5.2760387811634351</v>
      </c>
      <c r="R46" s="61">
        <f t="shared" si="6"/>
        <v>73.093993607019172</v>
      </c>
      <c r="S46" s="61">
        <f t="shared" si="7"/>
        <v>0.97105881188277365</v>
      </c>
      <c r="T46" s="61">
        <f t="shared" si="8"/>
        <v>3.6090782024644912</v>
      </c>
      <c r="U46" s="61">
        <f t="shared" si="9"/>
        <v>3.6090782024644941E-2</v>
      </c>
      <c r="V46" s="27">
        <f t="shared" si="10"/>
        <v>3.645168984489136</v>
      </c>
      <c r="AF46" s="6"/>
    </row>
    <row r="47" spans="2:32" x14ac:dyDescent="0.2">
      <c r="B47" s="57"/>
      <c r="C47" s="57"/>
      <c r="D47" s="57"/>
      <c r="E47" s="57"/>
      <c r="F47" s="57"/>
      <c r="G47" s="57"/>
      <c r="I47" s="26">
        <v>0.75</v>
      </c>
      <c r="J47" s="178">
        <v>2.5</v>
      </c>
      <c r="K47" s="179">
        <v>95</v>
      </c>
      <c r="L47" s="27">
        <f t="shared" si="0"/>
        <v>2.6315789473684212</v>
      </c>
      <c r="M47" s="27">
        <f t="shared" si="1"/>
        <v>5.2631578947368425</v>
      </c>
      <c r="N47" s="27">
        <f t="shared" si="2"/>
        <v>0.13801939058171747</v>
      </c>
      <c r="O47" s="27">
        <f t="shared" si="3"/>
        <v>95.016627909884235</v>
      </c>
      <c r="P47" s="27">
        <f t="shared" si="4"/>
        <v>2.6380193905817175</v>
      </c>
      <c r="Q47" s="61">
        <f t="shared" si="5"/>
        <v>5.2760387811634351</v>
      </c>
      <c r="R47" s="61">
        <f t="shared" si="6"/>
        <v>73.093993607019172</v>
      </c>
      <c r="S47" s="61">
        <f t="shared" si="7"/>
        <v>0.97105881188277365</v>
      </c>
      <c r="T47" s="61">
        <f t="shared" si="8"/>
        <v>3.6090782024644912</v>
      </c>
      <c r="U47" s="61">
        <f t="shared" si="9"/>
        <v>3.6090782024644941E-2</v>
      </c>
      <c r="V47" s="27">
        <f t="shared" si="10"/>
        <v>3.645168984489136</v>
      </c>
      <c r="AF47" s="6"/>
    </row>
    <row r="48" spans="2:32" x14ac:dyDescent="0.2">
      <c r="B48" s="57"/>
      <c r="C48" s="57"/>
      <c r="D48" s="57"/>
      <c r="E48" s="57"/>
      <c r="F48" s="57"/>
      <c r="G48" s="57"/>
      <c r="I48" s="26">
        <v>0.77083333333333304</v>
      </c>
      <c r="J48" s="178">
        <v>2.5</v>
      </c>
      <c r="K48" s="179">
        <v>95</v>
      </c>
      <c r="L48" s="27">
        <f t="shared" si="0"/>
        <v>2.6315789473684212</v>
      </c>
      <c r="M48" s="27">
        <f t="shared" si="1"/>
        <v>5.2631578947368425</v>
      </c>
      <c r="N48" s="27">
        <f t="shared" si="2"/>
        <v>0.13801939058171747</v>
      </c>
      <c r="O48" s="27">
        <f t="shared" si="3"/>
        <v>95.016627909884235</v>
      </c>
      <c r="P48" s="27">
        <f t="shared" si="4"/>
        <v>2.6380193905817175</v>
      </c>
      <c r="Q48" s="61">
        <f t="shared" si="5"/>
        <v>5.2760387811634351</v>
      </c>
      <c r="R48" s="61">
        <f t="shared" si="6"/>
        <v>73.093993607019172</v>
      </c>
      <c r="S48" s="61">
        <f t="shared" si="7"/>
        <v>0.97105881188277365</v>
      </c>
      <c r="T48" s="61">
        <f t="shared" si="8"/>
        <v>3.6090782024644912</v>
      </c>
      <c r="U48" s="61">
        <f t="shared" si="9"/>
        <v>3.6090782024644941E-2</v>
      </c>
      <c r="V48" s="27">
        <f t="shared" si="10"/>
        <v>3.645168984489136</v>
      </c>
      <c r="AF48" s="6"/>
    </row>
    <row r="49" spans="1:32" x14ac:dyDescent="0.2">
      <c r="B49" s="57"/>
      <c r="C49" s="57"/>
      <c r="D49" s="57"/>
      <c r="E49" s="57"/>
      <c r="F49" s="57"/>
      <c r="G49" s="57"/>
      <c r="I49" s="26">
        <v>0.79166666666666696</v>
      </c>
      <c r="J49" s="178">
        <v>2.5</v>
      </c>
      <c r="K49" s="179">
        <v>95</v>
      </c>
      <c r="L49" s="27">
        <f t="shared" si="0"/>
        <v>2.6315789473684212</v>
      </c>
      <c r="M49" s="27">
        <f t="shared" si="1"/>
        <v>5.2631578947368425</v>
      </c>
      <c r="N49" s="27">
        <f t="shared" si="2"/>
        <v>0.13801939058171747</v>
      </c>
      <c r="O49" s="27">
        <f t="shared" si="3"/>
        <v>95.016627909884235</v>
      </c>
      <c r="P49" s="27">
        <f t="shared" si="4"/>
        <v>2.6380193905817175</v>
      </c>
      <c r="Q49" s="61">
        <f t="shared" si="5"/>
        <v>5.2760387811634351</v>
      </c>
      <c r="R49" s="61">
        <f t="shared" si="6"/>
        <v>73.093993607019172</v>
      </c>
      <c r="S49" s="61">
        <f t="shared" si="7"/>
        <v>0.97105881188277365</v>
      </c>
      <c r="T49" s="61">
        <f t="shared" si="8"/>
        <v>3.6090782024644912</v>
      </c>
      <c r="U49" s="61">
        <f t="shared" si="9"/>
        <v>3.6090782024644941E-2</v>
      </c>
      <c r="V49" s="27">
        <f t="shared" si="10"/>
        <v>3.645168984489136</v>
      </c>
      <c r="AF49" s="6"/>
    </row>
    <row r="50" spans="1:32" x14ac:dyDescent="0.2">
      <c r="B50" s="57"/>
      <c r="C50" s="57"/>
      <c r="D50" s="57"/>
      <c r="E50" s="57"/>
      <c r="F50" s="57"/>
      <c r="G50" s="57"/>
      <c r="I50" s="26">
        <v>0.8125</v>
      </c>
      <c r="J50" s="178">
        <v>2.5</v>
      </c>
      <c r="K50" s="179">
        <v>95</v>
      </c>
      <c r="L50" s="27">
        <f t="shared" si="0"/>
        <v>2.6315789473684212</v>
      </c>
      <c r="M50" s="27">
        <f t="shared" si="1"/>
        <v>5.2631578947368425</v>
      </c>
      <c r="N50" s="27">
        <f t="shared" si="2"/>
        <v>0.13801939058171747</v>
      </c>
      <c r="O50" s="27">
        <f t="shared" si="3"/>
        <v>95.016627909884235</v>
      </c>
      <c r="P50" s="27">
        <f t="shared" si="4"/>
        <v>2.6380193905817175</v>
      </c>
      <c r="Q50" s="61">
        <f t="shared" si="5"/>
        <v>5.2760387811634351</v>
      </c>
      <c r="R50" s="61">
        <f t="shared" si="6"/>
        <v>73.093993607019172</v>
      </c>
      <c r="S50" s="61">
        <f t="shared" si="7"/>
        <v>0.97105881188277365</v>
      </c>
      <c r="T50" s="61">
        <f t="shared" si="8"/>
        <v>3.6090782024644912</v>
      </c>
      <c r="U50" s="61">
        <f t="shared" si="9"/>
        <v>3.6090782024644941E-2</v>
      </c>
      <c r="V50" s="27">
        <f t="shared" si="10"/>
        <v>3.645168984489136</v>
      </c>
      <c r="AF50" s="6"/>
    </row>
    <row r="51" spans="1:32" x14ac:dyDescent="0.2">
      <c r="B51" s="57"/>
      <c r="C51" s="57"/>
      <c r="D51" s="57"/>
      <c r="E51" s="57"/>
      <c r="F51" s="57"/>
      <c r="G51" s="57"/>
      <c r="I51" s="26">
        <v>0.83333333333333304</v>
      </c>
      <c r="J51" s="178">
        <v>2.5</v>
      </c>
      <c r="K51" s="179">
        <v>95</v>
      </c>
      <c r="L51" s="27">
        <f t="shared" si="0"/>
        <v>2.6315789473684212</v>
      </c>
      <c r="M51" s="27">
        <f t="shared" si="1"/>
        <v>5.2631578947368425</v>
      </c>
      <c r="N51" s="27">
        <f t="shared" si="2"/>
        <v>0.13801939058171747</v>
      </c>
      <c r="O51" s="27">
        <f t="shared" si="3"/>
        <v>95.016627909884235</v>
      </c>
      <c r="P51" s="27">
        <f t="shared" si="4"/>
        <v>2.6380193905817175</v>
      </c>
      <c r="Q51" s="61">
        <f t="shared" si="5"/>
        <v>5.2760387811634351</v>
      </c>
      <c r="R51" s="61">
        <f t="shared" si="6"/>
        <v>73.093993607019172</v>
      </c>
      <c r="S51" s="61">
        <f t="shared" si="7"/>
        <v>0.97105881188277365</v>
      </c>
      <c r="T51" s="61">
        <f t="shared" si="8"/>
        <v>3.6090782024644912</v>
      </c>
      <c r="U51" s="61">
        <f t="shared" si="9"/>
        <v>3.6090782024644941E-2</v>
      </c>
      <c r="V51" s="27">
        <f t="shared" si="10"/>
        <v>3.645168984489136</v>
      </c>
      <c r="AF51" s="6"/>
    </row>
    <row r="52" spans="1:32" x14ac:dyDescent="0.2">
      <c r="B52" s="57"/>
      <c r="C52" s="57"/>
      <c r="D52" s="57"/>
      <c r="E52" s="57"/>
      <c r="F52" s="57"/>
      <c r="G52" s="57"/>
      <c r="I52" s="26">
        <v>0.85416666666666696</v>
      </c>
      <c r="J52" s="178">
        <v>2.5</v>
      </c>
      <c r="K52" s="179">
        <v>95</v>
      </c>
      <c r="L52" s="27">
        <f t="shared" si="0"/>
        <v>2.6315789473684212</v>
      </c>
      <c r="M52" s="27">
        <f t="shared" si="1"/>
        <v>5.2631578947368425</v>
      </c>
      <c r="N52" s="27">
        <f t="shared" si="2"/>
        <v>0.13801939058171747</v>
      </c>
      <c r="O52" s="27">
        <f t="shared" si="3"/>
        <v>95.016627909884235</v>
      </c>
      <c r="P52" s="27">
        <f t="shared" si="4"/>
        <v>2.6380193905817175</v>
      </c>
      <c r="Q52" s="61">
        <f t="shared" si="5"/>
        <v>5.2760387811634351</v>
      </c>
      <c r="R52" s="61">
        <f t="shared" si="6"/>
        <v>73.093993607019172</v>
      </c>
      <c r="S52" s="61">
        <f t="shared" si="7"/>
        <v>0.97105881188277365</v>
      </c>
      <c r="T52" s="61">
        <f t="shared" si="8"/>
        <v>3.6090782024644912</v>
      </c>
      <c r="U52" s="61">
        <f t="shared" si="9"/>
        <v>3.6090782024644941E-2</v>
      </c>
      <c r="V52" s="27">
        <f t="shared" si="10"/>
        <v>3.645168984489136</v>
      </c>
      <c r="AF52" s="6"/>
    </row>
    <row r="53" spans="1:32" x14ac:dyDescent="0.2">
      <c r="B53" s="57"/>
      <c r="C53" s="57"/>
      <c r="D53" s="57"/>
      <c r="E53" s="57"/>
      <c r="F53" s="57"/>
      <c r="G53" s="57"/>
      <c r="I53" s="26">
        <v>0.875</v>
      </c>
      <c r="J53" s="178">
        <v>2.5</v>
      </c>
      <c r="K53" s="179">
        <v>95</v>
      </c>
      <c r="L53" s="27">
        <f t="shared" si="0"/>
        <v>2.6315789473684212</v>
      </c>
      <c r="M53" s="27">
        <f t="shared" si="1"/>
        <v>5.2631578947368425</v>
      </c>
      <c r="N53" s="27">
        <f t="shared" si="2"/>
        <v>0.13801939058171747</v>
      </c>
      <c r="O53" s="27">
        <f t="shared" si="3"/>
        <v>95.016627909884235</v>
      </c>
      <c r="P53" s="27">
        <f t="shared" si="4"/>
        <v>2.6380193905817175</v>
      </c>
      <c r="Q53" s="61">
        <f t="shared" si="5"/>
        <v>5.2760387811634351</v>
      </c>
      <c r="R53" s="61">
        <f t="shared" si="6"/>
        <v>73.093993607019172</v>
      </c>
      <c r="S53" s="61">
        <f t="shared" si="7"/>
        <v>0.97105881188277365</v>
      </c>
      <c r="T53" s="61">
        <f t="shared" si="8"/>
        <v>3.6090782024644912</v>
      </c>
      <c r="U53" s="61">
        <f t="shared" si="9"/>
        <v>3.6090782024644941E-2</v>
      </c>
      <c r="V53" s="27">
        <f t="shared" si="10"/>
        <v>3.645168984489136</v>
      </c>
      <c r="AF53" s="6"/>
    </row>
    <row r="54" spans="1:32" x14ac:dyDescent="0.2">
      <c r="B54" s="57"/>
      <c r="C54" s="57"/>
      <c r="D54" s="57"/>
      <c r="E54" s="57"/>
      <c r="F54" s="57"/>
      <c r="G54" s="57"/>
      <c r="I54" s="26">
        <v>0.89583333333333304</v>
      </c>
      <c r="J54" s="178">
        <v>2.5</v>
      </c>
      <c r="K54" s="179">
        <v>95</v>
      </c>
      <c r="L54" s="27">
        <f t="shared" si="0"/>
        <v>2.6315789473684212</v>
      </c>
      <c r="M54" s="27">
        <f t="shared" si="1"/>
        <v>5.2631578947368425</v>
      </c>
      <c r="N54" s="27">
        <f t="shared" si="2"/>
        <v>0.13801939058171747</v>
      </c>
      <c r="O54" s="27">
        <f t="shared" si="3"/>
        <v>95.016627909884235</v>
      </c>
      <c r="P54" s="27">
        <f t="shared" si="4"/>
        <v>2.6380193905817175</v>
      </c>
      <c r="Q54" s="61">
        <f t="shared" si="5"/>
        <v>5.2760387811634351</v>
      </c>
      <c r="R54" s="61">
        <f t="shared" si="6"/>
        <v>73.093993607019172</v>
      </c>
      <c r="S54" s="61">
        <f t="shared" si="7"/>
        <v>0.97105881188277365</v>
      </c>
      <c r="T54" s="61">
        <f t="shared" si="8"/>
        <v>3.6090782024644912</v>
      </c>
      <c r="U54" s="61">
        <f t="shared" si="9"/>
        <v>3.6090782024644941E-2</v>
      </c>
      <c r="V54" s="27">
        <f t="shared" si="10"/>
        <v>3.645168984489136</v>
      </c>
      <c r="AF54" s="6"/>
    </row>
    <row r="55" spans="1:32" x14ac:dyDescent="0.2">
      <c r="B55" s="57"/>
      <c r="C55" s="57"/>
      <c r="D55" s="57"/>
      <c r="E55" s="57"/>
      <c r="F55" s="57"/>
      <c r="G55" s="57"/>
      <c r="I55" s="26">
        <v>0.91666666666666696</v>
      </c>
      <c r="J55" s="178">
        <v>2.5</v>
      </c>
      <c r="K55" s="179">
        <v>95</v>
      </c>
      <c r="L55" s="27">
        <f t="shared" si="0"/>
        <v>2.6315789473684212</v>
      </c>
      <c r="M55" s="27">
        <f t="shared" si="1"/>
        <v>5.2631578947368425</v>
      </c>
      <c r="N55" s="27">
        <f t="shared" si="2"/>
        <v>0.13801939058171747</v>
      </c>
      <c r="O55" s="27">
        <f t="shared" si="3"/>
        <v>95.016627909884235</v>
      </c>
      <c r="P55" s="27">
        <f t="shared" si="4"/>
        <v>2.6380193905817175</v>
      </c>
      <c r="Q55" s="61">
        <f t="shared" si="5"/>
        <v>5.2760387811634351</v>
      </c>
      <c r="R55" s="61">
        <f t="shared" si="6"/>
        <v>73.093993607019172</v>
      </c>
      <c r="S55" s="61">
        <f t="shared" si="7"/>
        <v>0.97105881188277365</v>
      </c>
      <c r="T55" s="61">
        <f t="shared" si="8"/>
        <v>3.6090782024644912</v>
      </c>
      <c r="U55" s="61">
        <f t="shared" si="9"/>
        <v>3.6090782024644941E-2</v>
      </c>
      <c r="V55" s="27">
        <f t="shared" si="10"/>
        <v>3.645168984489136</v>
      </c>
      <c r="AF55" s="6"/>
    </row>
    <row r="56" spans="1:32" x14ac:dyDescent="0.2">
      <c r="B56" s="57"/>
      <c r="C56" s="85"/>
      <c r="D56" s="57"/>
      <c r="E56" s="86"/>
      <c r="F56" s="57"/>
      <c r="G56" s="57"/>
      <c r="I56" s="26">
        <v>0.9375</v>
      </c>
      <c r="J56" s="178">
        <v>2.5</v>
      </c>
      <c r="K56" s="179">
        <v>95</v>
      </c>
      <c r="L56" s="27">
        <f t="shared" si="0"/>
        <v>2.6315789473684212</v>
      </c>
      <c r="M56" s="27">
        <f t="shared" si="1"/>
        <v>5.2631578947368425</v>
      </c>
      <c r="N56" s="27">
        <f t="shared" si="2"/>
        <v>0.13801939058171747</v>
      </c>
      <c r="O56" s="27">
        <f t="shared" si="3"/>
        <v>95.016627909884235</v>
      </c>
      <c r="P56" s="27">
        <f t="shared" si="4"/>
        <v>2.6380193905817175</v>
      </c>
      <c r="Q56" s="61">
        <f t="shared" si="5"/>
        <v>5.2760387811634351</v>
      </c>
      <c r="R56" s="61">
        <f t="shared" si="6"/>
        <v>73.093993607019172</v>
      </c>
      <c r="S56" s="61">
        <f t="shared" si="7"/>
        <v>0.97105881188277365</v>
      </c>
      <c r="T56" s="61">
        <f t="shared" si="8"/>
        <v>3.6090782024644912</v>
      </c>
      <c r="U56" s="61">
        <f t="shared" si="9"/>
        <v>3.6090782024644941E-2</v>
      </c>
      <c r="V56" s="27">
        <f t="shared" si="10"/>
        <v>3.645168984489136</v>
      </c>
    </row>
    <row r="57" spans="1:32" x14ac:dyDescent="0.2">
      <c r="B57" s="57"/>
      <c r="C57" s="57"/>
      <c r="D57" s="57"/>
      <c r="E57" s="57"/>
      <c r="F57" s="57"/>
      <c r="G57" s="57"/>
      <c r="I57" s="26">
        <v>0.95833333333333304</v>
      </c>
      <c r="J57" s="178">
        <v>2.5</v>
      </c>
      <c r="K57" s="179">
        <v>95</v>
      </c>
      <c r="L57" s="27">
        <f t="shared" si="0"/>
        <v>2.6315789473684212</v>
      </c>
      <c r="M57" s="27">
        <f t="shared" si="1"/>
        <v>5.2631578947368425</v>
      </c>
      <c r="N57" s="27">
        <f t="shared" si="2"/>
        <v>0.13801939058171747</v>
      </c>
      <c r="O57" s="27">
        <f t="shared" si="3"/>
        <v>95.016627909884235</v>
      </c>
      <c r="P57" s="27">
        <f t="shared" si="4"/>
        <v>2.6380193905817175</v>
      </c>
      <c r="Q57" s="61">
        <f t="shared" si="5"/>
        <v>5.2760387811634351</v>
      </c>
      <c r="R57" s="61">
        <f t="shared" si="6"/>
        <v>73.093993607019172</v>
      </c>
      <c r="S57" s="61">
        <f t="shared" si="7"/>
        <v>0.97105881188277365</v>
      </c>
      <c r="T57" s="61">
        <f t="shared" si="8"/>
        <v>3.6090782024644912</v>
      </c>
      <c r="U57" s="61">
        <f t="shared" si="9"/>
        <v>3.6090782024644941E-2</v>
      </c>
      <c r="V57" s="27">
        <f t="shared" si="10"/>
        <v>3.645168984489136</v>
      </c>
    </row>
    <row r="58" spans="1:32" x14ac:dyDescent="0.2">
      <c r="B58" s="57"/>
      <c r="C58" s="57"/>
      <c r="D58" s="57"/>
      <c r="E58" s="57"/>
      <c r="F58" s="57"/>
      <c r="G58" s="57"/>
      <c r="I58" s="28">
        <v>0.97916666666666696</v>
      </c>
      <c r="J58" s="180">
        <v>2.5</v>
      </c>
      <c r="K58" s="181">
        <v>95</v>
      </c>
      <c r="L58" s="29">
        <f t="shared" si="0"/>
        <v>2.6315789473684212</v>
      </c>
      <c r="M58" s="52">
        <f t="shared" si="1"/>
        <v>5.2631578947368425</v>
      </c>
      <c r="N58" s="52">
        <f t="shared" si="2"/>
        <v>0.13801939058171747</v>
      </c>
      <c r="O58" s="52">
        <f t="shared" si="3"/>
        <v>95.016627909884235</v>
      </c>
      <c r="P58" s="52">
        <f t="shared" si="4"/>
        <v>2.6380193905817175</v>
      </c>
      <c r="Q58" s="29">
        <f t="shared" si="5"/>
        <v>5.2760387811634351</v>
      </c>
      <c r="R58" s="175">
        <f t="shared" si="6"/>
        <v>73.093993607019172</v>
      </c>
      <c r="S58" s="52">
        <f t="shared" si="7"/>
        <v>0.97105881188277365</v>
      </c>
      <c r="T58" s="52">
        <f t="shared" si="8"/>
        <v>3.6090782024644912</v>
      </c>
      <c r="U58" s="52">
        <f t="shared" si="9"/>
        <v>3.6090782024644941E-2</v>
      </c>
      <c r="V58" s="52">
        <f t="shared" si="10"/>
        <v>3.645168984489136</v>
      </c>
    </row>
    <row r="59" spans="1:32" x14ac:dyDescent="0.2">
      <c r="I59" s="37"/>
      <c r="J59" s="102">
        <f>SUM(J11:J58)/2</f>
        <v>96</v>
      </c>
      <c r="K59" s="109"/>
      <c r="L59" s="109">
        <f>MAX(L11:L58)</f>
        <v>6.8421052631578947</v>
      </c>
      <c r="M59" s="109">
        <f>AVERAGE(M11:M58)</f>
        <v>8.4210526315789398</v>
      </c>
      <c r="N59" s="109">
        <f>SUM(N27:N54)/2</f>
        <v>2.0887966759002774</v>
      </c>
      <c r="O59" s="102"/>
      <c r="P59" s="109">
        <f>SUM(P11:P58)/2</f>
        <v>99.468990581717478</v>
      </c>
      <c r="Q59" s="109">
        <f>AVERAGE(Q11:Q58)</f>
        <v>8.2890825484764559</v>
      </c>
      <c r="R59" s="109">
        <f>AVERAGE(R11:R58)</f>
        <v>78.203810576516275</v>
      </c>
      <c r="S59" s="109">
        <f>SUM(S11:S58)/2</f>
        <v>23.738424138369083</v>
      </c>
      <c r="T59" s="109">
        <f>SUM(T11:T58)/2</f>
        <v>123.2074147200866</v>
      </c>
      <c r="U59" s="109">
        <f>SUM(U11:U58)/2</f>
        <v>1.2320741472008652</v>
      </c>
      <c r="V59" s="109">
        <f>SUM(V11:V58)/2</f>
        <v>124.43948886728755</v>
      </c>
    </row>
    <row r="60" spans="1:32" x14ac:dyDescent="0.2">
      <c r="I60" s="37"/>
      <c r="J60" s="37" t="s">
        <v>12</v>
      </c>
      <c r="K60" s="37"/>
      <c r="L60" s="37" t="s">
        <v>103</v>
      </c>
      <c r="M60" s="37" t="s">
        <v>11</v>
      </c>
      <c r="N60" s="37" t="s">
        <v>12</v>
      </c>
      <c r="P60" s="37" t="s">
        <v>12</v>
      </c>
      <c r="Q60" s="37" t="s">
        <v>11</v>
      </c>
      <c r="R60" s="37" t="s">
        <v>11</v>
      </c>
      <c r="S60" s="37" t="s">
        <v>12</v>
      </c>
      <c r="T60" s="37" t="s">
        <v>12</v>
      </c>
      <c r="U60" s="37" t="s">
        <v>12</v>
      </c>
      <c r="V60" s="37" t="s">
        <v>12</v>
      </c>
    </row>
    <row r="61" spans="1:32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32" x14ac:dyDescent="0.2">
      <c r="A62" s="14"/>
      <c r="B62" s="14"/>
      <c r="C62" s="159"/>
      <c r="D62" s="159"/>
      <c r="E62" s="159"/>
      <c r="F62" s="159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</row>
    <row r="63" spans="1:32" x14ac:dyDescent="0.2">
      <c r="A63" s="14"/>
      <c r="B63" s="14"/>
      <c r="C63" s="160"/>
      <c r="D63" s="160"/>
      <c r="E63" s="160"/>
      <c r="F63" s="159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</row>
    <row r="64" spans="1:32" x14ac:dyDescent="0.2">
      <c r="A64" s="14"/>
      <c r="B64" s="14"/>
      <c r="C64" s="161"/>
      <c r="D64" s="162"/>
      <c r="E64" s="163"/>
      <c r="F64" s="16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</row>
    <row r="65" spans="1:46" x14ac:dyDescent="0.2">
      <c r="A65" s="14"/>
      <c r="B65" s="14"/>
      <c r="C65" s="165"/>
      <c r="D65" s="166"/>
      <c r="E65" s="167"/>
      <c r="F65" s="164"/>
      <c r="G65" s="14"/>
      <c r="H65" s="14"/>
      <c r="I65" s="126"/>
      <c r="J65" s="126"/>
      <c r="K65" s="126"/>
      <c r="L65" s="126"/>
      <c r="M65" s="127"/>
      <c r="N65" s="127"/>
      <c r="O65" s="127"/>
      <c r="P65" s="127"/>
      <c r="Q65" s="128"/>
      <c r="R65" s="128"/>
      <c r="S65" s="128"/>
      <c r="T65" s="128"/>
      <c r="U65" s="129"/>
      <c r="V65" s="129"/>
      <c r="W65" s="14"/>
      <c r="X65" s="14"/>
      <c r="Y65" s="14"/>
      <c r="Z65" s="14"/>
      <c r="AA65" s="14"/>
      <c r="AB65" s="14"/>
      <c r="AC65" s="14"/>
      <c r="AD65" s="14"/>
      <c r="AE65" s="14"/>
      <c r="AF65" s="14"/>
    </row>
    <row r="66" spans="1:46" x14ac:dyDescent="0.2">
      <c r="A66" s="14"/>
      <c r="B66" s="14"/>
      <c r="C66" s="165"/>
      <c r="D66" s="166"/>
      <c r="E66" s="167"/>
      <c r="F66" s="164"/>
      <c r="G66" s="14"/>
      <c r="H66" s="14"/>
      <c r="I66" s="130"/>
      <c r="J66" s="130"/>
      <c r="K66" s="130"/>
      <c r="L66" s="130"/>
      <c r="M66" s="131"/>
      <c r="N66" s="131"/>
      <c r="O66" s="131"/>
      <c r="P66" s="131"/>
      <c r="Q66" s="132"/>
      <c r="R66" s="132"/>
      <c r="S66" s="132"/>
      <c r="T66" s="132"/>
      <c r="U66" s="129"/>
      <c r="V66" s="129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46" x14ac:dyDescent="0.2">
      <c r="A67" s="14"/>
      <c r="B67" s="14"/>
      <c r="C67" s="14"/>
      <c r="D67" s="14"/>
      <c r="E67" s="14"/>
      <c r="F67" s="14"/>
      <c r="G67" s="14"/>
      <c r="H67" s="14"/>
      <c r="I67" s="133"/>
      <c r="J67" s="133"/>
      <c r="K67" s="133"/>
      <c r="L67" s="133"/>
      <c r="M67" s="134"/>
      <c r="N67" s="134"/>
      <c r="O67" s="134"/>
      <c r="P67" s="134"/>
      <c r="Q67" s="135"/>
      <c r="R67" s="135"/>
      <c r="S67" s="135"/>
      <c r="T67" s="135"/>
      <c r="U67" s="136"/>
      <c r="V67" s="136"/>
      <c r="W67" s="14"/>
      <c r="X67" s="14"/>
      <c r="Y67" s="14"/>
      <c r="Z67" s="14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</row>
    <row r="68" spans="1:46" x14ac:dyDescent="0.2">
      <c r="A68" s="14"/>
      <c r="B68" s="57"/>
      <c r="C68" s="57"/>
      <c r="D68" s="57"/>
      <c r="E68" s="57"/>
      <c r="F68" s="57"/>
      <c r="G68" s="57"/>
      <c r="H68" s="14"/>
      <c r="I68" s="137"/>
      <c r="J68" s="56"/>
      <c r="K68" s="138"/>
      <c r="L68" s="78"/>
      <c r="M68" s="78"/>
      <c r="N68" s="78"/>
      <c r="O68" s="78"/>
      <c r="P68" s="78"/>
      <c r="Q68" s="14"/>
      <c r="R68" s="139"/>
      <c r="S68" s="78"/>
      <c r="T68" s="78"/>
      <c r="U68" s="78"/>
      <c r="V68" s="78"/>
      <c r="W68" s="14"/>
      <c r="X68" s="14"/>
      <c r="Y68" s="140"/>
      <c r="Z68" s="63"/>
      <c r="AA68" s="63"/>
      <c r="AB68" s="63"/>
      <c r="AC68" s="6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</row>
    <row r="69" spans="1:46" x14ac:dyDescent="0.2">
      <c r="A69" s="14"/>
      <c r="B69" s="57"/>
      <c r="C69" s="57"/>
      <c r="D69" s="57"/>
      <c r="E69" s="57"/>
      <c r="F69" s="57"/>
      <c r="G69" s="57"/>
      <c r="H69" s="14"/>
      <c r="I69" s="137"/>
      <c r="J69" s="56"/>
      <c r="K69" s="138"/>
      <c r="L69" s="78"/>
      <c r="M69" s="78"/>
      <c r="N69" s="78"/>
      <c r="O69" s="78"/>
      <c r="P69" s="78"/>
      <c r="Q69" s="14"/>
      <c r="R69" s="139"/>
      <c r="S69" s="78"/>
      <c r="T69" s="78"/>
      <c r="U69" s="78"/>
      <c r="V69" s="78"/>
      <c r="W69" s="14"/>
      <c r="X69" s="14"/>
      <c r="Y69" s="78"/>
      <c r="Z69" s="63"/>
      <c r="AA69" s="63"/>
      <c r="AB69" s="63"/>
      <c r="AC69" s="6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</row>
    <row r="70" spans="1:46" x14ac:dyDescent="0.2">
      <c r="A70" s="14"/>
      <c r="B70" s="57"/>
      <c r="C70" s="57"/>
      <c r="D70" s="57"/>
      <c r="E70" s="57"/>
      <c r="F70" s="57"/>
      <c r="G70" s="57"/>
      <c r="H70" s="14"/>
      <c r="I70" s="137"/>
      <c r="J70" s="56"/>
      <c r="K70" s="138"/>
      <c r="L70" s="78"/>
      <c r="M70" s="78"/>
      <c r="N70" s="78"/>
      <c r="O70" s="78"/>
      <c r="P70" s="78"/>
      <c r="Q70" s="14"/>
      <c r="R70" s="139"/>
      <c r="S70" s="78"/>
      <c r="T70" s="78"/>
      <c r="U70" s="78"/>
      <c r="V70" s="78"/>
      <c r="W70" s="14"/>
      <c r="X70" s="14"/>
      <c r="Y70" s="78"/>
      <c r="Z70" s="63"/>
      <c r="AA70" s="63"/>
      <c r="AB70" s="63"/>
      <c r="AC70" s="6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</row>
    <row r="71" spans="1:46" x14ac:dyDescent="0.2">
      <c r="B71" s="57"/>
      <c r="C71" s="57"/>
      <c r="D71" s="57"/>
      <c r="E71" s="57"/>
      <c r="F71" s="57"/>
      <c r="G71" s="57"/>
      <c r="I71" s="137"/>
      <c r="J71" s="56"/>
      <c r="K71" s="138"/>
      <c r="L71" s="78"/>
      <c r="M71" s="78"/>
      <c r="N71" s="78"/>
      <c r="O71" s="78"/>
      <c r="P71" s="78"/>
      <c r="Q71" s="14"/>
      <c r="R71" s="139"/>
      <c r="S71" s="78"/>
      <c r="T71" s="78"/>
      <c r="U71" s="78"/>
      <c r="V71" s="78"/>
      <c r="W71" s="14"/>
      <c r="X71" s="14"/>
      <c r="Y71" s="78"/>
      <c r="Z71" s="63"/>
      <c r="AA71" s="63"/>
      <c r="AB71" s="63"/>
      <c r="AC71" s="6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</row>
    <row r="72" spans="1:46" x14ac:dyDescent="0.2">
      <c r="B72" s="57"/>
      <c r="C72" s="57"/>
      <c r="D72" s="57"/>
      <c r="E72" s="57"/>
      <c r="F72" s="57"/>
      <c r="G72" s="57"/>
      <c r="I72" s="137"/>
      <c r="J72" s="56"/>
      <c r="K72" s="138"/>
      <c r="L72" s="78"/>
      <c r="M72" s="78"/>
      <c r="N72" s="78"/>
      <c r="O72" s="78"/>
      <c r="P72" s="78"/>
      <c r="Q72" s="14"/>
      <c r="R72" s="139"/>
      <c r="S72" s="78"/>
      <c r="T72" s="78"/>
      <c r="U72" s="78"/>
      <c r="V72" s="78"/>
      <c r="W72" s="14"/>
      <c r="X72" s="14"/>
      <c r="Y72" s="78"/>
      <c r="Z72" s="63"/>
      <c r="AA72" s="63"/>
      <c r="AB72" s="63"/>
      <c r="AC72" s="6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</row>
    <row r="73" spans="1:46" x14ac:dyDescent="0.2">
      <c r="B73" s="57"/>
      <c r="C73" s="57"/>
      <c r="D73" s="57"/>
      <c r="E73" s="57"/>
      <c r="F73" s="57"/>
      <c r="G73" s="57"/>
      <c r="I73" s="137"/>
      <c r="J73" s="56"/>
      <c r="K73" s="138"/>
      <c r="L73" s="78"/>
      <c r="M73" s="78"/>
      <c r="N73" s="78"/>
      <c r="O73" s="78"/>
      <c r="P73" s="78"/>
      <c r="Q73" s="14"/>
      <c r="R73" s="139"/>
      <c r="S73" s="78"/>
      <c r="T73" s="78"/>
      <c r="U73" s="78"/>
      <c r="V73" s="78"/>
      <c r="W73" s="14"/>
      <c r="X73" s="14"/>
      <c r="Y73" s="78"/>
      <c r="Z73" s="63"/>
      <c r="AA73" s="63"/>
      <c r="AB73" s="63"/>
      <c r="AC73" s="6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</row>
    <row r="74" spans="1:46" x14ac:dyDescent="0.2">
      <c r="B74" s="57"/>
      <c r="C74" s="57"/>
      <c r="D74" s="57"/>
      <c r="E74" s="57"/>
      <c r="F74" s="57"/>
      <c r="G74" s="57"/>
      <c r="I74" s="137"/>
      <c r="J74" s="56"/>
      <c r="K74" s="138"/>
      <c r="L74" s="78"/>
      <c r="M74" s="78"/>
      <c r="N74" s="78"/>
      <c r="O74" s="78"/>
      <c r="P74" s="78"/>
      <c r="Q74" s="14"/>
      <c r="R74" s="139"/>
      <c r="S74" s="78"/>
      <c r="T74" s="78"/>
      <c r="U74" s="78"/>
      <c r="V74" s="78"/>
      <c r="W74" s="14"/>
      <c r="X74" s="14"/>
      <c r="Y74" s="78"/>
      <c r="Z74" s="63"/>
      <c r="AA74" s="63"/>
      <c r="AB74" s="63"/>
      <c r="AC74" s="6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</row>
    <row r="75" spans="1:46" x14ac:dyDescent="0.2">
      <c r="B75" s="57"/>
      <c r="C75" s="57"/>
      <c r="D75" s="57"/>
      <c r="E75" s="57"/>
      <c r="F75" s="57"/>
      <c r="G75" s="57"/>
      <c r="I75" s="137"/>
      <c r="J75" s="56"/>
      <c r="K75" s="138"/>
      <c r="L75" s="78"/>
      <c r="M75" s="78"/>
      <c r="N75" s="78"/>
      <c r="O75" s="78"/>
      <c r="P75" s="78"/>
      <c r="Q75" s="14"/>
      <c r="R75" s="139"/>
      <c r="S75" s="78"/>
      <c r="T75" s="78"/>
      <c r="U75" s="78"/>
      <c r="V75" s="78"/>
      <c r="W75" s="14"/>
      <c r="X75" s="14"/>
      <c r="Y75" s="78"/>
      <c r="Z75" s="63"/>
      <c r="AA75" s="63"/>
      <c r="AB75" s="63"/>
      <c r="AC75" s="6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</row>
    <row r="76" spans="1:46" x14ac:dyDescent="0.2">
      <c r="B76" s="57"/>
      <c r="C76" s="85"/>
      <c r="D76" s="57"/>
      <c r="E76" s="86"/>
      <c r="F76" s="57"/>
      <c r="G76" s="57"/>
      <c r="I76" s="137"/>
      <c r="J76" s="56"/>
      <c r="K76" s="138"/>
      <c r="L76" s="78"/>
      <c r="M76" s="78"/>
      <c r="N76" s="78"/>
      <c r="O76" s="78"/>
      <c r="P76" s="78"/>
      <c r="Q76" s="14"/>
      <c r="R76" s="139"/>
      <c r="S76" s="78"/>
      <c r="T76" s="78"/>
      <c r="U76" s="78"/>
      <c r="V76" s="78"/>
      <c r="W76" s="14"/>
      <c r="X76" s="14"/>
      <c r="Y76" s="78"/>
      <c r="Z76" s="63"/>
      <c r="AA76" s="63"/>
      <c r="AB76" s="63"/>
      <c r="AC76" s="6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</row>
    <row r="77" spans="1:46" x14ac:dyDescent="0.2">
      <c r="B77" s="57"/>
      <c r="C77" s="57"/>
      <c r="D77" s="57"/>
      <c r="E77" s="57"/>
      <c r="F77" s="57"/>
      <c r="G77" s="57"/>
      <c r="I77" s="137"/>
      <c r="J77" s="56"/>
      <c r="K77" s="138"/>
      <c r="L77" s="78"/>
      <c r="M77" s="78"/>
      <c r="N77" s="78"/>
      <c r="O77" s="78"/>
      <c r="P77" s="78"/>
      <c r="Q77" s="14"/>
      <c r="R77" s="139"/>
      <c r="S77" s="78"/>
      <c r="T77" s="78"/>
      <c r="U77" s="78"/>
      <c r="V77" s="78"/>
      <c r="W77" s="14"/>
      <c r="X77" s="14"/>
      <c r="Y77" s="78"/>
      <c r="Z77" s="63"/>
      <c r="AA77" s="63"/>
      <c r="AB77" s="63"/>
      <c r="AC77" s="6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</row>
    <row r="78" spans="1:46" x14ac:dyDescent="0.2">
      <c r="B78" s="57"/>
      <c r="C78" s="57"/>
      <c r="D78" s="57"/>
      <c r="E78" s="57"/>
      <c r="F78" s="57"/>
      <c r="G78" s="57"/>
      <c r="I78" s="137"/>
      <c r="J78" s="56"/>
      <c r="K78" s="138"/>
      <c r="L78" s="78"/>
      <c r="M78" s="78"/>
      <c r="N78" s="78"/>
      <c r="O78" s="78"/>
      <c r="P78" s="78"/>
      <c r="Q78" s="14"/>
      <c r="R78" s="139"/>
      <c r="S78" s="78"/>
      <c r="T78" s="78"/>
      <c r="U78" s="78"/>
      <c r="V78" s="78"/>
      <c r="W78" s="14"/>
      <c r="X78" s="14"/>
      <c r="Y78" s="78"/>
      <c r="Z78" s="63"/>
      <c r="AA78" s="63"/>
      <c r="AB78" s="63"/>
      <c r="AC78" s="6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</row>
    <row r="79" spans="1:46" x14ac:dyDescent="0.2">
      <c r="B79" s="57"/>
      <c r="C79" s="57"/>
      <c r="D79" s="57"/>
      <c r="E79" s="57"/>
      <c r="F79" s="57"/>
      <c r="G79" s="57"/>
      <c r="I79" s="137"/>
      <c r="J79" s="56"/>
      <c r="K79" s="138"/>
      <c r="L79" s="78"/>
      <c r="M79" s="78"/>
      <c r="N79" s="78"/>
      <c r="O79" s="78"/>
      <c r="P79" s="78"/>
      <c r="Q79" s="14"/>
      <c r="R79" s="139"/>
      <c r="S79" s="78"/>
      <c r="T79" s="78"/>
      <c r="U79" s="78"/>
      <c r="V79" s="78"/>
      <c r="W79" s="14"/>
      <c r="X79" s="14"/>
      <c r="Y79" s="78"/>
      <c r="Z79" s="63"/>
      <c r="AA79" s="63"/>
      <c r="AB79" s="63"/>
      <c r="AC79" s="6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</row>
    <row r="80" spans="1:46" x14ac:dyDescent="0.2">
      <c r="B80" s="57"/>
      <c r="C80" s="57"/>
      <c r="D80" s="57"/>
      <c r="E80" s="57"/>
      <c r="F80" s="57"/>
      <c r="G80" s="57"/>
      <c r="I80" s="137"/>
      <c r="J80" s="56"/>
      <c r="K80" s="138"/>
      <c r="L80" s="78"/>
      <c r="M80" s="78"/>
      <c r="N80" s="78"/>
      <c r="O80" s="78"/>
      <c r="P80" s="78"/>
      <c r="Q80" s="14"/>
      <c r="R80" s="139"/>
      <c r="S80" s="78"/>
      <c r="T80" s="78"/>
      <c r="U80" s="78"/>
      <c r="V80" s="78"/>
      <c r="W80" s="14"/>
      <c r="X80" s="14"/>
      <c r="Y80" s="78"/>
      <c r="Z80" s="63"/>
      <c r="AA80" s="63"/>
      <c r="AB80" s="63"/>
      <c r="AC80" s="6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</row>
    <row r="81" spans="9:46" x14ac:dyDescent="0.2"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</row>
    <row r="82" spans="9:46" x14ac:dyDescent="0.2"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</row>
    <row r="83" spans="9:46" x14ac:dyDescent="0.2"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</row>
    <row r="84" spans="9:46" x14ac:dyDescent="0.2"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</row>
    <row r="85" spans="9:46" x14ac:dyDescent="0.2"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</row>
    <row r="86" spans="9:46" x14ac:dyDescent="0.2"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</row>
  </sheetData>
  <mergeCells count="3">
    <mergeCell ref="Q5:R5"/>
    <mergeCell ref="M5:N5"/>
    <mergeCell ref="G14:H14"/>
  </mergeCells>
  <phoneticPr fontId="1"/>
  <pageMargins left="0.70866141732283472" right="0.70866141732283472" top="0.74803149606299213" bottom="0.74803149606299213" header="0.31496062992125984" footer="0.31496062992125984"/>
  <pageSetup paperSize="8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5011-E32A-4C4F-99D0-5BF5A616DEAE}">
  <dimension ref="A1:K2887"/>
  <sheetViews>
    <sheetView view="pageBreakPreview" zoomScale="70" zoomScaleNormal="100" zoomScaleSheetLayoutView="70" workbookViewId="0">
      <selection activeCell="B1" sqref="B1"/>
    </sheetView>
  </sheetViews>
  <sheetFormatPr defaultColWidth="9" defaultRowHeight="15.75" customHeight="1" x14ac:dyDescent="0.2"/>
  <cols>
    <col min="1" max="1" width="1.88671875" style="307" customWidth="1"/>
    <col min="2" max="2" width="5.88671875" style="307" customWidth="1"/>
    <col min="3" max="16384" width="9" style="307"/>
  </cols>
  <sheetData>
    <row r="1" spans="1:11" ht="15.75" customHeight="1" x14ac:dyDescent="0.2">
      <c r="A1" s="304"/>
      <c r="B1" s="305"/>
      <c r="C1" s="304"/>
      <c r="D1" s="304"/>
      <c r="E1" s="304"/>
      <c r="F1" s="304"/>
      <c r="G1" s="304"/>
      <c r="H1" s="304"/>
      <c r="I1" s="304"/>
      <c r="J1" s="304"/>
      <c r="K1" s="306"/>
    </row>
    <row r="2" spans="1:11" s="310" customFormat="1" ht="15.75" customHeight="1" x14ac:dyDescent="0.2">
      <c r="A2" s="304"/>
      <c r="B2" s="305" t="s">
        <v>197</v>
      </c>
      <c r="C2" s="304"/>
      <c r="D2" s="304"/>
      <c r="E2" s="304"/>
      <c r="F2" s="304"/>
      <c r="G2" s="304"/>
      <c r="H2" s="304"/>
      <c r="I2" s="304"/>
      <c r="J2" s="304"/>
      <c r="K2" s="308"/>
    </row>
    <row r="3" spans="1:11" ht="15.75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1:11" ht="15.75" customHeight="1" x14ac:dyDescent="0.2">
      <c r="A4" s="304"/>
      <c r="B4" s="304" t="s">
        <v>198</v>
      </c>
      <c r="C4" s="304"/>
      <c r="D4" s="304"/>
      <c r="E4" s="304"/>
      <c r="F4" s="304"/>
      <c r="G4" s="304"/>
      <c r="H4" s="304"/>
      <c r="I4" s="304"/>
      <c r="J4" s="304"/>
      <c r="K4" s="304"/>
    </row>
    <row r="5" spans="1:11" ht="15.75" customHeight="1" x14ac:dyDescent="0.2">
      <c r="A5" s="304"/>
      <c r="B5" s="304"/>
      <c r="C5" s="304" t="s">
        <v>199</v>
      </c>
      <c r="D5" s="304"/>
      <c r="E5" s="304"/>
      <c r="F5" s="304"/>
      <c r="G5" s="304" t="s">
        <v>200</v>
      </c>
      <c r="H5" s="304"/>
      <c r="I5" s="304"/>
      <c r="J5" s="304"/>
      <c r="K5" s="304"/>
    </row>
    <row r="6" spans="1:11" ht="15.75" customHeight="1" x14ac:dyDescent="0.2">
      <c r="A6" s="304"/>
      <c r="B6" s="304"/>
      <c r="C6" s="304"/>
      <c r="D6" s="322" t="s">
        <v>201</v>
      </c>
      <c r="E6" s="304"/>
      <c r="F6" s="304"/>
      <c r="G6" s="304"/>
      <c r="I6" s="304"/>
      <c r="J6" s="304"/>
      <c r="K6" s="304"/>
    </row>
    <row r="7" spans="1:11" ht="15.75" customHeight="1" x14ac:dyDescent="0.2">
      <c r="A7" s="304"/>
      <c r="B7" s="304" t="s">
        <v>202</v>
      </c>
      <c r="C7" s="304"/>
      <c r="D7" s="304"/>
      <c r="E7" s="304"/>
      <c r="F7" s="304"/>
      <c r="G7" s="304"/>
      <c r="H7" s="304"/>
      <c r="I7" s="304"/>
      <c r="J7" s="304"/>
      <c r="K7" s="304"/>
    </row>
    <row r="8" spans="1:11" ht="15.75" customHeight="1" x14ac:dyDescent="0.2">
      <c r="A8" s="304"/>
      <c r="B8" s="304"/>
      <c r="C8" s="304"/>
      <c r="D8" s="304"/>
      <c r="E8" s="304"/>
      <c r="F8" s="304"/>
      <c r="G8" s="304"/>
      <c r="H8" s="304"/>
      <c r="I8" s="304"/>
      <c r="J8" s="304"/>
      <c r="K8" s="304"/>
    </row>
    <row r="9" spans="1:11" ht="15.75" customHeight="1" x14ac:dyDescent="0.2">
      <c r="A9" s="304"/>
      <c r="B9" s="304" t="s">
        <v>203</v>
      </c>
      <c r="C9" s="304"/>
      <c r="D9" s="304"/>
      <c r="E9" s="304"/>
      <c r="F9" s="304"/>
      <c r="G9" s="304"/>
      <c r="H9" s="304"/>
      <c r="I9" s="304"/>
      <c r="J9" s="304"/>
      <c r="K9" s="304"/>
    </row>
    <row r="10" spans="1:11" ht="15.75" customHeight="1" x14ac:dyDescent="0.2">
      <c r="A10" s="304"/>
      <c r="B10" s="304"/>
      <c r="C10" s="304" t="s">
        <v>204</v>
      </c>
      <c r="D10" s="304"/>
      <c r="E10" s="304"/>
      <c r="F10" s="304"/>
      <c r="G10" s="304"/>
      <c r="H10" s="304"/>
      <c r="I10" s="304"/>
      <c r="J10" s="304"/>
      <c r="K10" s="304"/>
    </row>
    <row r="11" spans="1:11" ht="15.75" customHeight="1" x14ac:dyDescent="0.2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</row>
    <row r="12" spans="1:11" ht="15.75" customHeight="1" x14ac:dyDescent="0.2">
      <c r="A12" s="304"/>
      <c r="B12" s="304" t="s">
        <v>208</v>
      </c>
      <c r="C12" s="304"/>
      <c r="D12" s="304"/>
      <c r="E12" s="304"/>
      <c r="F12" s="304"/>
      <c r="G12" s="304"/>
      <c r="H12" s="304"/>
      <c r="I12" s="304"/>
      <c r="J12" s="304"/>
      <c r="K12" s="304"/>
    </row>
    <row r="13" spans="1:11" ht="15.75" customHeight="1" x14ac:dyDescent="0.2">
      <c r="A13" s="304"/>
      <c r="B13" s="304" t="s">
        <v>209</v>
      </c>
      <c r="C13" s="304"/>
      <c r="D13" s="304"/>
      <c r="E13" s="304"/>
      <c r="F13" s="304"/>
      <c r="G13" s="304"/>
      <c r="H13" s="304"/>
      <c r="I13" s="304"/>
      <c r="J13" s="304"/>
      <c r="K13" s="304"/>
    </row>
    <row r="14" spans="1:11" ht="15.75" customHeight="1" x14ac:dyDescent="0.2">
      <c r="A14" s="304"/>
      <c r="B14" s="304" t="s">
        <v>210</v>
      </c>
      <c r="C14" s="304"/>
      <c r="D14" s="304"/>
      <c r="E14" s="304"/>
      <c r="F14" s="304"/>
      <c r="G14" s="304"/>
      <c r="H14" s="304"/>
      <c r="I14" s="304"/>
      <c r="J14" s="304"/>
      <c r="K14" s="304"/>
    </row>
    <row r="15" spans="1:11" ht="15.75" customHeight="1" x14ac:dyDescent="0.2">
      <c r="A15" s="304"/>
      <c r="C15" s="304"/>
      <c r="D15" s="304"/>
      <c r="E15" s="304"/>
      <c r="F15" s="304"/>
      <c r="G15" s="304"/>
      <c r="H15" s="304"/>
      <c r="I15" s="304"/>
      <c r="J15" s="304"/>
      <c r="K15" s="304"/>
    </row>
    <row r="16" spans="1:11" ht="15.75" customHeight="1" x14ac:dyDescent="0.2">
      <c r="A16" s="304"/>
      <c r="B16" s="304" t="s">
        <v>188</v>
      </c>
      <c r="C16" s="304"/>
      <c r="D16" s="304"/>
      <c r="E16" s="304"/>
      <c r="F16" s="304"/>
      <c r="G16" s="304"/>
      <c r="H16" s="304"/>
      <c r="I16" s="304"/>
      <c r="J16" s="304"/>
      <c r="K16" s="304"/>
    </row>
    <row r="17" spans="1:11" ht="15.75" customHeight="1" x14ac:dyDescent="0.2">
      <c r="A17" s="304"/>
      <c r="B17" s="304" t="s">
        <v>206</v>
      </c>
      <c r="C17" s="304"/>
      <c r="D17" s="304"/>
      <c r="E17" s="304"/>
      <c r="F17" s="304"/>
      <c r="G17" s="304"/>
      <c r="H17" s="304"/>
      <c r="I17" s="304"/>
      <c r="J17" s="304"/>
      <c r="K17" s="304"/>
    </row>
    <row r="18" spans="1:11" ht="15.75" customHeight="1" x14ac:dyDescent="0.2">
      <c r="A18" s="304"/>
      <c r="B18" s="304" t="s">
        <v>207</v>
      </c>
      <c r="C18" s="304"/>
      <c r="D18" s="304"/>
      <c r="E18" s="304"/>
      <c r="F18" s="304"/>
      <c r="G18" s="304"/>
      <c r="H18" s="304"/>
      <c r="I18" s="304"/>
      <c r="J18" s="304"/>
      <c r="K18" s="304"/>
    </row>
    <row r="19" spans="1:11" ht="15.75" customHeight="1" x14ac:dyDescent="0.2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</row>
    <row r="20" spans="1:11" ht="15.75" customHeight="1" x14ac:dyDescent="0.2">
      <c r="A20" s="304"/>
      <c r="B20" s="304"/>
      <c r="C20" s="311" t="s">
        <v>205</v>
      </c>
      <c r="D20" s="311" t="s">
        <v>98</v>
      </c>
      <c r="E20" s="311" t="s">
        <v>97</v>
      </c>
      <c r="F20" s="304"/>
      <c r="G20" s="304"/>
      <c r="H20" s="304"/>
      <c r="I20" s="304"/>
      <c r="J20" s="304"/>
      <c r="K20" s="304"/>
    </row>
    <row r="21" spans="1:11" ht="15.75" customHeight="1" x14ac:dyDescent="0.2">
      <c r="A21" s="304"/>
      <c r="B21" s="304"/>
      <c r="C21" s="312">
        <v>50</v>
      </c>
      <c r="D21" s="312">
        <v>1090</v>
      </c>
      <c r="E21" s="312">
        <v>135</v>
      </c>
      <c r="F21" s="304"/>
      <c r="G21" s="304"/>
      <c r="H21" s="304"/>
      <c r="I21" s="304"/>
      <c r="J21" s="304"/>
      <c r="K21" s="304"/>
    </row>
    <row r="22" spans="1:11" ht="15.75" customHeight="1" x14ac:dyDescent="0.2">
      <c r="A22" s="304"/>
      <c r="B22" s="304"/>
      <c r="C22" s="304"/>
      <c r="D22" s="304"/>
      <c r="E22" s="304"/>
      <c r="F22" s="304"/>
      <c r="G22" s="304"/>
      <c r="H22" s="304"/>
      <c r="I22" s="304"/>
      <c r="J22" s="304"/>
      <c r="K22" s="304"/>
    </row>
    <row r="23" spans="1:11" ht="15.75" customHeight="1" x14ac:dyDescent="0.2">
      <c r="A23" s="304"/>
      <c r="B23" s="304"/>
      <c r="C23" s="270" t="s">
        <v>2</v>
      </c>
      <c r="D23" s="270" t="s">
        <v>24</v>
      </c>
      <c r="E23" s="304"/>
      <c r="F23" s="304"/>
      <c r="G23" s="304"/>
      <c r="H23" s="304"/>
      <c r="I23" s="304"/>
      <c r="J23" s="304"/>
      <c r="K23" s="304"/>
    </row>
    <row r="24" spans="1:11" ht="15.75" customHeight="1" x14ac:dyDescent="0.2">
      <c r="A24" s="304"/>
      <c r="B24" s="318"/>
      <c r="C24" s="276" t="s">
        <v>3</v>
      </c>
      <c r="D24" s="276" t="s">
        <v>3</v>
      </c>
      <c r="E24" s="319"/>
      <c r="F24" s="304"/>
      <c r="G24" s="304"/>
      <c r="H24" s="304"/>
      <c r="I24" s="304"/>
      <c r="J24" s="304"/>
      <c r="K24" s="304"/>
    </row>
    <row r="25" spans="1:11" ht="15.75" customHeight="1" x14ac:dyDescent="0.2">
      <c r="A25" s="304"/>
      <c r="B25" s="304"/>
      <c r="C25" s="312">
        <v>1.5</v>
      </c>
      <c r="D25" s="313">
        <f t="shared" ref="D25:D45" si="0">(C$21*C25/100)/((C$21*C25/100)+(E$21+D$21*(C25/100)^2)/1000)*100</f>
        <v>84.722284587237269</v>
      </c>
      <c r="E25" s="319"/>
      <c r="F25" s="304"/>
      <c r="G25" s="304"/>
      <c r="H25" s="304"/>
      <c r="I25" s="304"/>
      <c r="J25" s="304"/>
      <c r="K25" s="304"/>
    </row>
    <row r="26" spans="1:11" ht="15.75" customHeight="1" x14ac:dyDescent="0.2">
      <c r="A26" s="304"/>
      <c r="B26" s="304"/>
      <c r="C26" s="312">
        <v>5</v>
      </c>
      <c r="D26" s="313">
        <f t="shared" si="0"/>
        <v>94.778644475826695</v>
      </c>
      <c r="E26" s="319"/>
      <c r="F26" s="304"/>
      <c r="G26" s="304"/>
      <c r="H26" s="304"/>
      <c r="I26" s="304"/>
      <c r="J26" s="304"/>
      <c r="K26" s="304"/>
    </row>
    <row r="27" spans="1:11" ht="15.75" customHeight="1" x14ac:dyDescent="0.2">
      <c r="A27" s="304"/>
      <c r="B27" s="304"/>
      <c r="C27" s="312">
        <v>10</v>
      </c>
      <c r="D27" s="313">
        <f t="shared" si="0"/>
        <v>97.164733088478201</v>
      </c>
      <c r="E27" s="319"/>
      <c r="F27" s="304"/>
      <c r="G27" s="304"/>
      <c r="H27" s="304"/>
      <c r="I27" s="304"/>
      <c r="J27" s="304"/>
      <c r="K27" s="304"/>
    </row>
    <row r="28" spans="1:11" ht="15.75" customHeight="1" x14ac:dyDescent="0.2">
      <c r="A28" s="304"/>
      <c r="B28" s="304"/>
      <c r="C28" s="312">
        <v>15</v>
      </c>
      <c r="D28" s="313">
        <f t="shared" si="0"/>
        <v>97.917299049223018</v>
      </c>
      <c r="E28" s="319"/>
      <c r="F28" s="304"/>
      <c r="G28" s="304"/>
      <c r="H28" s="304"/>
      <c r="I28" s="304"/>
      <c r="J28" s="304"/>
      <c r="K28" s="304"/>
    </row>
    <row r="29" spans="1:11" ht="15.75" customHeight="1" x14ac:dyDescent="0.2">
      <c r="A29" s="304"/>
      <c r="B29" s="304"/>
      <c r="C29" s="312">
        <v>20</v>
      </c>
      <c r="D29" s="313">
        <f t="shared" si="0"/>
        <v>98.245338258699633</v>
      </c>
      <c r="E29" s="319"/>
      <c r="F29" s="304"/>
      <c r="G29" s="304"/>
      <c r="H29" s="304"/>
      <c r="I29" s="304"/>
      <c r="J29" s="304"/>
      <c r="K29" s="304"/>
    </row>
    <row r="30" spans="1:11" ht="15.75" customHeight="1" x14ac:dyDescent="0.2">
      <c r="A30" s="304"/>
      <c r="B30" s="304"/>
      <c r="C30" s="312">
        <v>25</v>
      </c>
      <c r="D30" s="313">
        <f t="shared" si="0"/>
        <v>98.400984009840101</v>
      </c>
      <c r="E30" s="319"/>
      <c r="F30" s="304"/>
      <c r="G30" s="304"/>
      <c r="H30" s="304"/>
      <c r="I30" s="304"/>
      <c r="J30" s="304"/>
      <c r="K30" s="304"/>
    </row>
    <row r="31" spans="1:11" ht="15.75" customHeight="1" x14ac:dyDescent="0.2">
      <c r="A31" s="304"/>
      <c r="B31" s="304"/>
      <c r="C31" s="312">
        <v>30</v>
      </c>
      <c r="D31" s="313">
        <f t="shared" si="0"/>
        <v>98.469779624633205</v>
      </c>
      <c r="E31" s="319"/>
      <c r="F31" s="304"/>
      <c r="G31" s="304"/>
      <c r="H31" s="304"/>
      <c r="I31" s="304"/>
      <c r="J31" s="304"/>
      <c r="K31" s="304"/>
    </row>
    <row r="32" spans="1:11" ht="15.75" customHeight="1" x14ac:dyDescent="0.2">
      <c r="A32" s="304"/>
      <c r="B32" s="304"/>
      <c r="C32" s="312">
        <v>35</v>
      </c>
      <c r="D32" s="313">
        <f t="shared" si="0"/>
        <v>98.488760321973828</v>
      </c>
      <c r="E32" s="319"/>
      <c r="F32" s="304"/>
      <c r="G32" s="304"/>
      <c r="H32" s="304"/>
      <c r="I32" s="304"/>
      <c r="J32" s="304"/>
      <c r="K32" s="304"/>
    </row>
    <row r="33" spans="1:11" ht="15.75" customHeight="1" x14ac:dyDescent="0.2">
      <c r="A33" s="304"/>
      <c r="B33" s="304"/>
      <c r="C33" s="312">
        <v>40</v>
      </c>
      <c r="D33" s="313">
        <f t="shared" si="0"/>
        <v>98.476567500763196</v>
      </c>
      <c r="E33" s="319"/>
      <c r="F33" s="304"/>
      <c r="G33" s="304"/>
      <c r="H33" s="304"/>
      <c r="I33" s="304"/>
      <c r="J33" s="304"/>
      <c r="K33" s="304"/>
    </row>
    <row r="34" spans="1:11" ht="15.75" customHeight="1" x14ac:dyDescent="0.2">
      <c r="A34" s="304"/>
      <c r="B34" s="304"/>
      <c r="C34" s="312">
        <v>45</v>
      </c>
      <c r="D34" s="313">
        <f t="shared" si="0"/>
        <v>98.443606579970663</v>
      </c>
      <c r="E34" s="319"/>
      <c r="F34" s="304"/>
      <c r="G34" s="304"/>
      <c r="H34" s="304"/>
      <c r="I34" s="304"/>
      <c r="J34" s="304"/>
      <c r="K34" s="304"/>
    </row>
    <row r="35" spans="1:11" ht="15.75" customHeight="1" x14ac:dyDescent="0.2">
      <c r="A35" s="304"/>
      <c r="B35" s="304"/>
      <c r="C35" s="312">
        <v>50</v>
      </c>
      <c r="D35" s="313">
        <f t="shared" si="0"/>
        <v>98.396142871199459</v>
      </c>
      <c r="E35" s="319"/>
      <c r="F35" s="320" t="s">
        <v>190</v>
      </c>
      <c r="G35" s="304"/>
      <c r="H35" s="304"/>
      <c r="I35" s="304"/>
      <c r="J35" s="304"/>
      <c r="K35" s="304"/>
    </row>
    <row r="36" spans="1:11" ht="15.75" customHeight="1" x14ac:dyDescent="0.2">
      <c r="A36" s="304"/>
      <c r="B36" s="304"/>
      <c r="C36" s="312">
        <v>55</v>
      </c>
      <c r="D36" s="313">
        <f t="shared" si="0"/>
        <v>98.338174253456799</v>
      </c>
      <c r="E36" s="304"/>
      <c r="F36" s="304"/>
      <c r="G36" s="304"/>
      <c r="H36" s="304"/>
      <c r="I36" s="304"/>
      <c r="J36" s="304"/>
      <c r="K36" s="304"/>
    </row>
    <row r="37" spans="1:11" ht="15.75" customHeight="1" x14ac:dyDescent="0.2">
      <c r="A37" s="304"/>
      <c r="B37" s="304"/>
      <c r="C37" s="312">
        <v>60</v>
      </c>
      <c r="D37" s="313">
        <f t="shared" si="0"/>
        <v>98.272371705418735</v>
      </c>
      <c r="E37" s="304"/>
      <c r="F37" s="304"/>
      <c r="G37" s="304"/>
      <c r="H37" s="304"/>
      <c r="I37" s="304"/>
      <c r="J37" s="304"/>
      <c r="K37" s="304"/>
    </row>
    <row r="38" spans="1:11" ht="15.75" customHeight="1" x14ac:dyDescent="0.2">
      <c r="A38" s="304"/>
      <c r="B38" s="304"/>
      <c r="C38" s="312">
        <v>65</v>
      </c>
      <c r="D38" s="313">
        <f t="shared" si="0"/>
        <v>98.200587541669151</v>
      </c>
      <c r="E38" s="304"/>
      <c r="F38" s="304"/>
      <c r="G38" s="304"/>
      <c r="H38" s="304"/>
      <c r="I38" s="304"/>
      <c r="J38" s="304"/>
      <c r="K38" s="304"/>
    </row>
    <row r="39" spans="1:11" ht="15.75" customHeight="1" x14ac:dyDescent="0.2">
      <c r="A39" s="304"/>
      <c r="B39" s="304"/>
      <c r="C39" s="312">
        <v>70</v>
      </c>
      <c r="D39" s="313">
        <f t="shared" si="0"/>
        <v>98.124146670367352</v>
      </c>
      <c r="E39" s="319"/>
      <c r="F39" s="304"/>
      <c r="G39" s="304"/>
      <c r="H39" s="304"/>
      <c r="I39" s="304"/>
      <c r="J39" s="304"/>
      <c r="K39" s="304"/>
    </row>
    <row r="40" spans="1:11" ht="15.75" customHeight="1" x14ac:dyDescent="0.2">
      <c r="A40" s="304"/>
      <c r="B40" s="304"/>
      <c r="C40" s="312">
        <v>75</v>
      </c>
      <c r="D40" s="313">
        <f t="shared" si="0"/>
        <v>98.044021765772825</v>
      </c>
      <c r="E40" s="319"/>
      <c r="F40" s="304"/>
      <c r="G40" s="304"/>
      <c r="H40" s="304"/>
      <c r="I40" s="304"/>
      <c r="J40" s="304"/>
      <c r="K40" s="304"/>
    </row>
    <row r="41" spans="1:11" ht="15.75" customHeight="1" x14ac:dyDescent="0.2">
      <c r="A41" s="304"/>
      <c r="B41" s="304"/>
      <c r="C41" s="312">
        <v>80</v>
      </c>
      <c r="D41" s="313">
        <f t="shared" si="0"/>
        <v>97.960942972037046</v>
      </c>
      <c r="E41" s="319"/>
      <c r="F41" s="304"/>
      <c r="G41" s="304"/>
      <c r="H41" s="304"/>
      <c r="I41" s="304"/>
      <c r="J41" s="304"/>
      <c r="K41" s="304"/>
    </row>
    <row r="42" spans="1:11" ht="15.75" customHeight="1" x14ac:dyDescent="0.2">
      <c r="A42" s="304"/>
      <c r="B42" s="304"/>
      <c r="C42" s="312">
        <v>85</v>
      </c>
      <c r="D42" s="313">
        <f t="shared" si="0"/>
        <v>97.875469010611425</v>
      </c>
      <c r="E42" s="319"/>
      <c r="F42" s="304"/>
      <c r="G42" s="304"/>
      <c r="H42" s="304"/>
      <c r="I42" s="304"/>
      <c r="J42" s="304"/>
      <c r="K42" s="304"/>
    </row>
    <row r="43" spans="1:11" ht="15.75" customHeight="1" x14ac:dyDescent="0.2">
      <c r="A43" s="304"/>
      <c r="B43" s="304"/>
      <c r="C43" s="312">
        <v>90</v>
      </c>
      <c r="D43" s="313">
        <f t="shared" si="0"/>
        <v>97.788034656079489</v>
      </c>
      <c r="E43" s="319"/>
      <c r="F43" s="304"/>
      <c r="G43" s="304"/>
      <c r="H43" s="304"/>
      <c r="I43" s="304"/>
      <c r="J43" s="304"/>
      <c r="K43" s="304"/>
    </row>
    <row r="44" spans="1:11" ht="15.75" customHeight="1" x14ac:dyDescent="0.2">
      <c r="A44" s="304"/>
      <c r="B44" s="304"/>
      <c r="C44" s="312">
        <v>95</v>
      </c>
      <c r="D44" s="313">
        <f t="shared" si="0"/>
        <v>97.698983262107348</v>
      </c>
      <c r="E44" s="319"/>
      <c r="F44" s="304"/>
      <c r="G44" s="304"/>
      <c r="H44" s="304"/>
      <c r="I44" s="304"/>
      <c r="J44" s="304"/>
      <c r="K44" s="304"/>
    </row>
    <row r="45" spans="1:11" ht="15.75" customHeight="1" x14ac:dyDescent="0.2">
      <c r="A45" s="304"/>
      <c r="B45" s="304"/>
      <c r="C45" s="312">
        <v>100</v>
      </c>
      <c r="D45" s="313">
        <f t="shared" si="0"/>
        <v>97.608589555880926</v>
      </c>
      <c r="E45" s="319"/>
      <c r="F45" s="304"/>
      <c r="G45" s="304"/>
      <c r="H45" s="304"/>
      <c r="I45" s="304"/>
      <c r="J45" s="304"/>
      <c r="K45" s="304"/>
    </row>
    <row r="46" spans="1:11" ht="15.75" customHeight="1" x14ac:dyDescent="0.2">
      <c r="A46" s="304"/>
      <c r="B46" s="304"/>
      <c r="C46" s="304"/>
      <c r="D46" s="304"/>
      <c r="E46" s="319"/>
      <c r="F46" s="304"/>
      <c r="G46" s="304"/>
      <c r="H46" s="304"/>
      <c r="I46" s="304"/>
      <c r="J46" s="304"/>
      <c r="K46" s="304"/>
    </row>
    <row r="47" spans="1:11" ht="15.75" customHeight="1" x14ac:dyDescent="0.2">
      <c r="A47" s="304"/>
      <c r="B47" s="304"/>
      <c r="C47" s="304"/>
      <c r="D47" s="304"/>
      <c r="E47" s="319"/>
      <c r="F47" s="304"/>
      <c r="G47" s="304"/>
      <c r="H47" s="304"/>
      <c r="I47" s="304"/>
      <c r="J47" s="304"/>
      <c r="K47" s="304"/>
    </row>
    <row r="48" spans="1:11" ht="15.75" customHeight="1" x14ac:dyDescent="0.2">
      <c r="A48" s="304"/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spans="1:11" ht="15.75" customHeight="1" x14ac:dyDescent="0.2">
      <c r="A49" s="304"/>
      <c r="B49" s="304"/>
      <c r="C49" s="304"/>
      <c r="D49" s="304"/>
      <c r="E49" s="304"/>
      <c r="F49" s="304"/>
      <c r="G49" s="304"/>
      <c r="H49" s="304"/>
      <c r="I49" s="304"/>
      <c r="J49" s="304"/>
      <c r="K49" s="304"/>
    </row>
    <row r="50" spans="1:11" ht="15.75" customHeight="1" x14ac:dyDescent="0.2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</row>
    <row r="51" spans="1:11" ht="15.75" customHeight="1" x14ac:dyDescent="0.2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</row>
    <row r="52" spans="1:11" ht="15.75" customHeight="1" x14ac:dyDescent="0.2">
      <c r="A52" s="304"/>
      <c r="B52" s="304"/>
      <c r="C52" s="304"/>
      <c r="D52" s="304"/>
      <c r="E52" s="304"/>
      <c r="F52" s="304"/>
      <c r="G52" s="304"/>
      <c r="H52" s="304"/>
      <c r="I52" s="304"/>
      <c r="J52" s="304"/>
      <c r="K52" s="304"/>
    </row>
    <row r="53" spans="1:11" ht="15.75" customHeight="1" x14ac:dyDescent="0.2">
      <c r="A53" s="304"/>
      <c r="B53" s="304"/>
      <c r="C53" s="304"/>
      <c r="D53" s="304"/>
      <c r="E53" s="304"/>
      <c r="F53" s="304"/>
      <c r="G53" s="304"/>
      <c r="H53" s="304"/>
      <c r="I53" s="304"/>
      <c r="J53" s="304"/>
      <c r="K53" s="304"/>
    </row>
    <row r="54" spans="1:11" ht="15.75" customHeight="1" x14ac:dyDescent="0.2">
      <c r="A54" s="304"/>
      <c r="B54" s="304"/>
      <c r="C54" s="304"/>
      <c r="D54" s="304"/>
      <c r="E54" s="304"/>
      <c r="F54" s="304"/>
      <c r="G54" s="304"/>
      <c r="H54" s="304"/>
      <c r="I54" s="304"/>
      <c r="J54" s="304"/>
      <c r="K54" s="304"/>
    </row>
    <row r="55" spans="1:11" ht="15.75" customHeight="1" x14ac:dyDescent="0.2">
      <c r="A55" s="304"/>
      <c r="B55" s="304"/>
      <c r="C55" s="304"/>
      <c r="D55" s="304"/>
      <c r="E55" s="304"/>
      <c r="F55" s="304"/>
      <c r="G55" s="304"/>
      <c r="H55" s="304"/>
      <c r="I55" s="304"/>
      <c r="J55" s="304"/>
      <c r="K55" s="304"/>
    </row>
    <row r="56" spans="1:11" ht="15.75" customHeight="1" x14ac:dyDescent="0.2">
      <c r="F56" s="323"/>
    </row>
    <row r="74" spans="4:4" ht="15.75" customHeight="1" x14ac:dyDescent="0.2">
      <c r="D74" s="323"/>
    </row>
    <row r="90" spans="4:4" ht="15.75" customHeight="1" x14ac:dyDescent="0.2">
      <c r="D90" s="323"/>
    </row>
    <row r="106" spans="4:10" ht="15.75" customHeight="1" x14ac:dyDescent="0.2">
      <c r="D106" s="323"/>
    </row>
    <row r="108" spans="4:10" ht="15.75" customHeight="1" x14ac:dyDescent="0.2">
      <c r="J108" s="12"/>
    </row>
    <row r="125" spans="4:4" ht="15.75" customHeight="1" x14ac:dyDescent="0.2">
      <c r="D125" s="323"/>
    </row>
    <row r="369" spans="1:11" customFormat="1" ht="15.75" customHeight="1" x14ac:dyDescent="0.2">
      <c r="A369" s="307"/>
      <c r="B369" s="307"/>
      <c r="C369" s="307"/>
      <c r="D369" s="307"/>
      <c r="E369" s="307"/>
      <c r="F369" s="307"/>
      <c r="G369" s="307"/>
      <c r="H369" s="307"/>
      <c r="I369" s="307"/>
      <c r="J369" s="307"/>
      <c r="K369" s="307"/>
    </row>
    <row r="370" spans="1:11" customFormat="1" ht="15.75" customHeight="1" x14ac:dyDescent="0.2">
      <c r="A370" s="307"/>
      <c r="B370" s="307"/>
      <c r="C370" s="307"/>
      <c r="D370" s="307"/>
      <c r="E370" s="307"/>
      <c r="F370" s="307"/>
      <c r="G370" s="307"/>
      <c r="H370" s="307"/>
      <c r="I370" s="307"/>
      <c r="J370" s="307"/>
      <c r="K370" s="307"/>
    </row>
    <row r="371" spans="1:11" customFormat="1" ht="15.75" customHeight="1" x14ac:dyDescent="0.2">
      <c r="A371" s="307"/>
      <c r="B371" s="307"/>
      <c r="C371" s="307"/>
      <c r="D371" s="307"/>
      <c r="E371" s="307"/>
      <c r="F371" s="307"/>
      <c r="G371" s="307"/>
      <c r="H371" s="307"/>
      <c r="I371" s="307"/>
      <c r="J371" s="307"/>
      <c r="K371" s="307"/>
    </row>
    <row r="372" spans="1:11" customFormat="1" ht="15.75" customHeight="1" x14ac:dyDescent="0.2">
      <c r="A372" s="307"/>
      <c r="B372" s="307"/>
      <c r="C372" s="307"/>
      <c r="D372" s="307"/>
      <c r="E372" s="307"/>
      <c r="F372" s="307"/>
      <c r="G372" s="307"/>
      <c r="H372" s="307"/>
      <c r="I372" s="307"/>
      <c r="J372" s="307"/>
      <c r="K372" s="307"/>
    </row>
    <row r="373" spans="1:11" customFormat="1" ht="15.75" customHeight="1" x14ac:dyDescent="0.2">
      <c r="A373" s="307"/>
      <c r="B373" s="307"/>
      <c r="C373" s="307"/>
      <c r="D373" s="307"/>
      <c r="E373" s="307"/>
      <c r="F373" s="307"/>
      <c r="G373" s="307"/>
      <c r="H373" s="307"/>
      <c r="I373" s="307"/>
      <c r="J373" s="307"/>
      <c r="K373" s="307"/>
    </row>
    <row r="375" spans="1:11" customFormat="1" ht="15.75" customHeight="1" x14ac:dyDescent="0.2">
      <c r="A375" s="307"/>
      <c r="B375" s="307"/>
      <c r="C375" s="307"/>
      <c r="D375" s="307"/>
      <c r="E375" s="307"/>
      <c r="F375" s="307"/>
      <c r="G375" s="307"/>
      <c r="H375" s="307"/>
      <c r="I375" s="307"/>
      <c r="J375" s="307"/>
      <c r="K375" s="307"/>
    </row>
    <row r="376" spans="1:11" customFormat="1" ht="15.75" customHeight="1" x14ac:dyDescent="0.2">
      <c r="A376" s="307"/>
      <c r="B376" s="307"/>
      <c r="C376" s="307"/>
      <c r="D376" s="307"/>
      <c r="E376" s="307"/>
      <c r="F376" s="307"/>
      <c r="G376" s="307"/>
      <c r="H376" s="307"/>
      <c r="I376" s="307"/>
      <c r="J376" s="307"/>
      <c r="K376" s="307"/>
    </row>
    <row r="377" spans="1:11" customFormat="1" ht="15.75" customHeight="1" x14ac:dyDescent="0.2">
      <c r="A377" s="307"/>
      <c r="B377" s="307"/>
      <c r="C377" s="307"/>
      <c r="D377" s="307"/>
      <c r="E377" s="307"/>
      <c r="F377" s="307"/>
      <c r="G377" s="307"/>
      <c r="H377" s="307"/>
      <c r="I377" s="307"/>
      <c r="J377" s="307"/>
      <c r="K377" s="307"/>
    </row>
    <row r="378" spans="1:11" customFormat="1" ht="15.75" customHeight="1" x14ac:dyDescent="0.2">
      <c r="A378" s="307"/>
      <c r="B378" s="307"/>
      <c r="C378" s="307"/>
      <c r="D378" s="307"/>
      <c r="E378" s="307"/>
      <c r="F378" s="307"/>
      <c r="G378" s="307"/>
      <c r="H378" s="307"/>
      <c r="I378" s="307"/>
      <c r="J378" s="307"/>
      <c r="K378" s="307"/>
    </row>
    <row r="380" spans="1:11" customFormat="1" ht="15.75" customHeight="1" x14ac:dyDescent="0.2">
      <c r="A380" s="307"/>
      <c r="B380" s="307"/>
      <c r="C380" s="307"/>
      <c r="D380" s="307"/>
      <c r="E380" s="307"/>
      <c r="F380" s="307"/>
      <c r="G380" s="307"/>
      <c r="H380" s="307"/>
      <c r="I380" s="307"/>
      <c r="J380" s="307"/>
      <c r="K380" s="307"/>
    </row>
    <row r="381" spans="1:11" customFormat="1" ht="15.75" customHeight="1" x14ac:dyDescent="0.2">
      <c r="A381" s="307"/>
      <c r="B381" s="307"/>
      <c r="C381" s="307"/>
      <c r="D381" s="307"/>
      <c r="E381" s="307"/>
      <c r="F381" s="307"/>
      <c r="G381" s="307"/>
      <c r="H381" s="307"/>
      <c r="I381" s="307"/>
      <c r="J381" s="307"/>
      <c r="K381" s="307"/>
    </row>
    <row r="382" spans="1:11" customFormat="1" ht="15.75" customHeight="1" x14ac:dyDescent="0.2">
      <c r="A382" s="307"/>
      <c r="B382" s="307"/>
      <c r="C382" s="307"/>
      <c r="D382" s="307"/>
      <c r="E382" s="307"/>
      <c r="F382" s="307"/>
      <c r="G382" s="307"/>
      <c r="H382" s="307"/>
      <c r="I382" s="307"/>
      <c r="J382" s="307"/>
      <c r="K382" s="307"/>
    </row>
    <row r="383" spans="1:11" customFormat="1" ht="15.75" customHeight="1" x14ac:dyDescent="0.2">
      <c r="A383" s="307"/>
      <c r="B383" s="307"/>
      <c r="C383" s="307"/>
      <c r="D383" s="307"/>
      <c r="E383" s="307"/>
      <c r="F383" s="307"/>
      <c r="G383" s="307"/>
      <c r="H383" s="307"/>
      <c r="I383" s="307"/>
      <c r="J383" s="307"/>
      <c r="K383" s="307"/>
    </row>
    <row r="384" spans="1:11" customFormat="1" ht="15.75" customHeight="1" x14ac:dyDescent="0.2">
      <c r="A384" s="307"/>
      <c r="B384" s="307"/>
      <c r="C384" s="307"/>
      <c r="D384" s="307"/>
      <c r="E384" s="307"/>
      <c r="F384" s="307"/>
      <c r="G384" s="307"/>
      <c r="H384" s="307"/>
      <c r="I384" s="307"/>
      <c r="J384" s="307"/>
      <c r="K384" s="307"/>
    </row>
    <row r="386" spans="1:11" customFormat="1" ht="15.75" customHeight="1" x14ac:dyDescent="0.2">
      <c r="A386" s="307"/>
      <c r="B386" s="307"/>
      <c r="C386" s="307"/>
      <c r="D386" s="307"/>
      <c r="E386" s="307"/>
      <c r="F386" s="307"/>
      <c r="G386" s="307"/>
      <c r="H386" s="307"/>
      <c r="I386" s="307"/>
      <c r="J386" s="307"/>
      <c r="K386" s="307"/>
    </row>
    <row r="387" spans="1:11" customFormat="1" ht="15.75" customHeight="1" x14ac:dyDescent="0.2">
      <c r="A387" s="307"/>
      <c r="B387" s="307"/>
      <c r="C387" s="307"/>
      <c r="D387" s="307"/>
      <c r="E387" s="307"/>
      <c r="F387" s="307"/>
      <c r="G387" s="307"/>
      <c r="H387" s="307"/>
      <c r="I387" s="307"/>
      <c r="J387" s="307"/>
      <c r="K387" s="307"/>
    </row>
    <row r="388" spans="1:11" customFormat="1" ht="15.75" customHeight="1" x14ac:dyDescent="0.2">
      <c r="A388" s="307"/>
      <c r="B388" s="307"/>
      <c r="C388" s="307"/>
      <c r="D388" s="307"/>
      <c r="E388" s="307"/>
      <c r="F388" s="307"/>
      <c r="G388" s="307"/>
      <c r="H388" s="307"/>
      <c r="I388" s="307"/>
      <c r="J388" s="307"/>
      <c r="K388" s="307"/>
    </row>
    <row r="389" spans="1:11" customFormat="1" ht="15.75" customHeight="1" x14ac:dyDescent="0.2">
      <c r="A389" s="307"/>
      <c r="B389" s="307"/>
      <c r="C389" s="307"/>
      <c r="D389" s="307"/>
      <c r="E389" s="307"/>
      <c r="F389" s="307"/>
      <c r="G389" s="307"/>
      <c r="H389" s="307"/>
      <c r="I389" s="307"/>
      <c r="J389" s="307"/>
      <c r="K389" s="307"/>
    </row>
    <row r="391" spans="1:11" customFormat="1" ht="15.75" customHeight="1" x14ac:dyDescent="0.2">
      <c r="A391" s="307"/>
      <c r="B391" s="307"/>
      <c r="C391" s="307"/>
      <c r="D391" s="307"/>
      <c r="E391" s="307"/>
      <c r="F391" s="307"/>
      <c r="G391" s="307"/>
      <c r="H391" s="307"/>
      <c r="I391" s="307"/>
      <c r="J391" s="307"/>
      <c r="K391" s="307"/>
    </row>
    <row r="392" spans="1:11" customFormat="1" ht="15.75" customHeight="1" x14ac:dyDescent="0.2">
      <c r="A392" s="307"/>
      <c r="B392" s="307"/>
      <c r="C392" s="307"/>
      <c r="D392" s="307"/>
      <c r="E392" s="307"/>
      <c r="F392" s="307"/>
      <c r="G392" s="307"/>
      <c r="H392" s="307"/>
      <c r="I392" s="307"/>
      <c r="J392" s="307"/>
      <c r="K392" s="307"/>
    </row>
    <row r="393" spans="1:11" customFormat="1" ht="15.75" customHeight="1" x14ac:dyDescent="0.2">
      <c r="A393" s="307"/>
      <c r="B393" s="307"/>
      <c r="C393" s="307"/>
      <c r="D393" s="307"/>
      <c r="E393" s="307"/>
      <c r="F393" s="307"/>
      <c r="G393" s="307"/>
      <c r="H393" s="307"/>
      <c r="I393" s="307"/>
      <c r="J393" s="307"/>
      <c r="K393" s="307"/>
    </row>
    <row r="394" spans="1:11" customFormat="1" ht="15.75" customHeight="1" x14ac:dyDescent="0.2">
      <c r="A394" s="307"/>
      <c r="B394" s="307"/>
      <c r="C394" s="307"/>
      <c r="D394" s="307"/>
      <c r="E394" s="307"/>
      <c r="F394" s="307"/>
      <c r="G394" s="307"/>
      <c r="H394" s="307"/>
      <c r="I394" s="307"/>
      <c r="J394" s="307"/>
      <c r="K394" s="307"/>
    </row>
    <row r="396" spans="1:11" customFormat="1" ht="15.75" customHeight="1" x14ac:dyDescent="0.2">
      <c r="A396" s="307"/>
      <c r="B396" s="307"/>
      <c r="C396" s="307"/>
      <c r="D396" s="307"/>
      <c r="E396" s="307"/>
      <c r="F396" s="307"/>
      <c r="G396" s="307"/>
      <c r="H396" s="307"/>
      <c r="I396" s="307"/>
      <c r="J396" s="307"/>
      <c r="K396" s="307"/>
    </row>
    <row r="397" spans="1:11" customFormat="1" ht="15.75" customHeight="1" x14ac:dyDescent="0.2">
      <c r="A397" s="307"/>
      <c r="B397" s="307"/>
      <c r="C397" s="307"/>
      <c r="D397" s="307"/>
      <c r="E397" s="307"/>
      <c r="F397" s="307"/>
      <c r="G397" s="307"/>
      <c r="H397" s="307"/>
      <c r="I397" s="307"/>
      <c r="J397" s="307"/>
      <c r="K397" s="307"/>
    </row>
    <row r="398" spans="1:11" customFormat="1" ht="15.75" customHeight="1" x14ac:dyDescent="0.2">
      <c r="A398" s="307"/>
      <c r="B398" s="307"/>
      <c r="C398" s="307"/>
      <c r="D398" s="307"/>
      <c r="E398" s="307"/>
      <c r="F398" s="307"/>
      <c r="G398" s="307"/>
      <c r="H398" s="307"/>
      <c r="I398" s="307"/>
      <c r="J398" s="307"/>
      <c r="K398" s="307"/>
    </row>
    <row r="399" spans="1:11" customFormat="1" ht="15.75" customHeight="1" x14ac:dyDescent="0.2">
      <c r="A399" s="307"/>
      <c r="B399" s="307"/>
      <c r="C399" s="307"/>
      <c r="D399" s="307"/>
      <c r="E399" s="307"/>
      <c r="F399" s="307"/>
      <c r="G399" s="307"/>
      <c r="H399" s="307"/>
      <c r="I399" s="307"/>
      <c r="J399" s="307"/>
      <c r="K399" s="307"/>
    </row>
    <row r="401" spans="1:11" customFormat="1" ht="15.75" customHeight="1" x14ac:dyDescent="0.2">
      <c r="A401" s="307"/>
      <c r="B401" s="307"/>
      <c r="C401" s="307"/>
      <c r="D401" s="307"/>
      <c r="E401" s="307"/>
      <c r="F401" s="307"/>
      <c r="G401" s="307"/>
      <c r="H401" s="307"/>
      <c r="I401" s="307"/>
      <c r="J401" s="307"/>
      <c r="K401" s="307"/>
    </row>
    <row r="402" spans="1:11" customFormat="1" ht="15.75" customHeight="1" x14ac:dyDescent="0.2">
      <c r="A402" s="307"/>
      <c r="B402" s="307"/>
      <c r="C402" s="307"/>
      <c r="D402" s="307"/>
      <c r="E402" s="307"/>
      <c r="F402" s="307"/>
      <c r="G402" s="307"/>
      <c r="H402" s="307"/>
      <c r="I402" s="307"/>
      <c r="J402" s="307"/>
      <c r="K402" s="307"/>
    </row>
    <row r="403" spans="1:11" customFormat="1" ht="15.75" customHeight="1" x14ac:dyDescent="0.2">
      <c r="A403" s="307"/>
      <c r="B403" s="307"/>
      <c r="C403" s="307"/>
      <c r="D403" s="307"/>
      <c r="E403" s="307"/>
      <c r="F403" s="307"/>
      <c r="G403" s="307"/>
      <c r="H403" s="307"/>
      <c r="I403" s="307"/>
      <c r="J403" s="307"/>
      <c r="K403" s="307"/>
    </row>
    <row r="404" spans="1:11" customFormat="1" ht="15.75" customHeight="1" x14ac:dyDescent="0.2">
      <c r="A404" s="307"/>
      <c r="B404" s="307"/>
      <c r="C404" s="307"/>
      <c r="D404" s="307"/>
      <c r="E404" s="307"/>
      <c r="F404" s="307"/>
      <c r="G404" s="307"/>
      <c r="H404" s="307"/>
      <c r="I404" s="307"/>
      <c r="J404" s="307"/>
      <c r="K404" s="307"/>
    </row>
    <row r="406" spans="1:11" customFormat="1" ht="15.75" customHeight="1" x14ac:dyDescent="0.2">
      <c r="A406" s="307"/>
      <c r="B406" s="307"/>
      <c r="C406" s="307"/>
      <c r="D406" s="307"/>
      <c r="E406" s="307"/>
      <c r="F406" s="307"/>
      <c r="G406" s="307"/>
      <c r="H406" s="307"/>
      <c r="I406" s="307"/>
      <c r="J406" s="307"/>
      <c r="K406" s="307"/>
    </row>
    <row r="407" spans="1:11" customFormat="1" ht="15.75" customHeight="1" x14ac:dyDescent="0.2">
      <c r="A407" s="307"/>
      <c r="B407" s="307"/>
      <c r="C407" s="307"/>
      <c r="D407" s="307"/>
      <c r="E407" s="307"/>
      <c r="F407" s="307"/>
      <c r="G407" s="307"/>
      <c r="H407" s="307"/>
      <c r="I407" s="307"/>
      <c r="J407" s="307"/>
      <c r="K407" s="307"/>
    </row>
    <row r="408" spans="1:11" customFormat="1" ht="15.75" customHeight="1" x14ac:dyDescent="0.2">
      <c r="A408" s="307"/>
      <c r="B408" s="307"/>
      <c r="C408" s="307"/>
      <c r="D408" s="307"/>
      <c r="E408" s="307"/>
      <c r="F408" s="307"/>
      <c r="G408" s="307"/>
      <c r="H408" s="307"/>
      <c r="I408" s="307"/>
      <c r="J408" s="307"/>
      <c r="K408" s="307"/>
    </row>
    <row r="409" spans="1:11" customFormat="1" ht="15.75" customHeight="1" x14ac:dyDescent="0.2">
      <c r="A409" s="307"/>
      <c r="B409" s="307"/>
      <c r="C409" s="307"/>
      <c r="D409" s="307"/>
      <c r="E409" s="307"/>
      <c r="F409" s="307"/>
      <c r="G409" s="307"/>
      <c r="H409" s="307"/>
      <c r="I409" s="307"/>
      <c r="J409" s="307"/>
      <c r="K409" s="307"/>
    </row>
    <row r="411" spans="1:11" customFormat="1" ht="15.75" customHeight="1" x14ac:dyDescent="0.2">
      <c r="A411" s="307"/>
      <c r="B411" s="307"/>
      <c r="C411" s="307"/>
      <c r="D411" s="307"/>
      <c r="E411" s="307"/>
      <c r="F411" s="307"/>
      <c r="G411" s="307"/>
      <c r="H411" s="307"/>
      <c r="I411" s="307"/>
      <c r="J411" s="307"/>
      <c r="K411" s="307"/>
    </row>
    <row r="412" spans="1:11" customFormat="1" ht="15.75" customHeight="1" x14ac:dyDescent="0.2">
      <c r="A412" s="307"/>
      <c r="B412" s="307"/>
      <c r="C412" s="307"/>
      <c r="D412" s="307"/>
      <c r="E412" s="307"/>
      <c r="F412" s="307"/>
      <c r="G412" s="307"/>
      <c r="H412" s="307"/>
      <c r="I412" s="307"/>
      <c r="J412" s="307"/>
      <c r="K412" s="307"/>
    </row>
    <row r="413" spans="1:11" customFormat="1" ht="15.75" customHeight="1" x14ac:dyDescent="0.2">
      <c r="A413" s="307"/>
      <c r="B413" s="307"/>
      <c r="C413" s="307"/>
      <c r="D413" s="307"/>
      <c r="E413" s="307"/>
      <c r="F413" s="307"/>
      <c r="G413" s="307"/>
      <c r="H413" s="307"/>
      <c r="I413" s="307"/>
      <c r="J413" s="307"/>
      <c r="K413" s="307"/>
    </row>
    <row r="414" spans="1:11" customFormat="1" ht="15.75" customHeight="1" x14ac:dyDescent="0.2">
      <c r="A414" s="307"/>
      <c r="B414" s="307"/>
      <c r="C414" s="307"/>
      <c r="D414" s="307"/>
      <c r="E414" s="307"/>
      <c r="F414" s="307"/>
      <c r="G414" s="307"/>
      <c r="H414" s="307"/>
      <c r="I414" s="307"/>
      <c r="J414" s="307"/>
      <c r="K414" s="307"/>
    </row>
    <row r="415" spans="1:11" customFormat="1" ht="15.75" customHeight="1" x14ac:dyDescent="0.2">
      <c r="A415" s="307"/>
      <c r="B415" s="307"/>
      <c r="C415" s="307"/>
      <c r="D415" s="307"/>
      <c r="E415" s="307"/>
      <c r="F415" s="307"/>
      <c r="G415" s="307"/>
      <c r="H415" s="307"/>
      <c r="I415" s="307"/>
      <c r="J415" s="307"/>
      <c r="K415" s="307"/>
    </row>
    <row r="417" spans="1:11" customFormat="1" ht="15.75" customHeight="1" x14ac:dyDescent="0.2">
      <c r="A417" s="307"/>
      <c r="B417" s="307"/>
      <c r="C417" s="307"/>
      <c r="D417" s="307"/>
      <c r="E417" s="307"/>
      <c r="F417" s="307"/>
      <c r="G417" s="307"/>
      <c r="H417" s="307"/>
      <c r="I417" s="307"/>
      <c r="J417" s="307"/>
      <c r="K417" s="307"/>
    </row>
    <row r="418" spans="1:11" customFormat="1" ht="15.75" customHeight="1" x14ac:dyDescent="0.2">
      <c r="A418" s="307"/>
      <c r="B418" s="307"/>
      <c r="C418" s="307"/>
      <c r="D418" s="307"/>
      <c r="E418" s="307"/>
      <c r="F418" s="307"/>
      <c r="G418" s="307"/>
      <c r="H418" s="307"/>
      <c r="I418" s="307"/>
      <c r="J418" s="307"/>
      <c r="K418" s="307"/>
    </row>
    <row r="419" spans="1:11" customFormat="1" ht="15.75" customHeight="1" x14ac:dyDescent="0.2">
      <c r="A419" s="307"/>
      <c r="B419" s="307"/>
      <c r="C419" s="307"/>
      <c r="D419" s="307"/>
      <c r="E419" s="307"/>
      <c r="F419" s="307"/>
      <c r="G419" s="307"/>
      <c r="H419" s="307"/>
      <c r="I419" s="307"/>
      <c r="J419" s="307"/>
      <c r="K419" s="307"/>
    </row>
    <row r="420" spans="1:11" customFormat="1" ht="15.75" customHeight="1" x14ac:dyDescent="0.2">
      <c r="A420" s="307"/>
      <c r="B420" s="307"/>
      <c r="C420" s="307"/>
      <c r="D420" s="307"/>
      <c r="E420" s="307"/>
      <c r="F420" s="307"/>
      <c r="G420" s="307"/>
      <c r="H420" s="307"/>
      <c r="I420" s="307"/>
      <c r="J420" s="307"/>
      <c r="K420" s="307"/>
    </row>
    <row r="421" spans="1:11" customFormat="1" ht="15.75" customHeight="1" x14ac:dyDescent="0.2">
      <c r="A421" s="307"/>
      <c r="B421" s="307"/>
      <c r="C421" s="307"/>
      <c r="D421" s="307"/>
      <c r="E421" s="307"/>
      <c r="F421" s="307"/>
      <c r="G421" s="307"/>
      <c r="H421" s="307"/>
      <c r="I421" s="307"/>
      <c r="J421" s="307"/>
      <c r="K421" s="307"/>
    </row>
    <row r="422" spans="1:11" customFormat="1" ht="15.75" customHeight="1" x14ac:dyDescent="0.2">
      <c r="A422" s="307"/>
      <c r="B422" s="307"/>
      <c r="C422" s="307"/>
      <c r="D422" s="307"/>
      <c r="E422" s="307"/>
      <c r="F422" s="307"/>
      <c r="G422" s="307"/>
      <c r="H422" s="307"/>
      <c r="I422" s="307"/>
      <c r="J422" s="307"/>
      <c r="K422" s="307"/>
    </row>
    <row r="423" spans="1:11" customFormat="1" ht="15.75" customHeight="1" x14ac:dyDescent="0.2">
      <c r="A423" s="307"/>
      <c r="B423" s="307"/>
      <c r="C423" s="307"/>
      <c r="D423" s="307"/>
      <c r="E423" s="307"/>
      <c r="F423" s="307"/>
      <c r="G423" s="307"/>
      <c r="H423" s="307"/>
      <c r="I423" s="307"/>
      <c r="J423" s="307"/>
      <c r="K423" s="307"/>
    </row>
    <row r="424" spans="1:11" customFormat="1" ht="15.75" customHeight="1" x14ac:dyDescent="0.2">
      <c r="A424" s="307"/>
      <c r="B424" s="307"/>
      <c r="C424" s="307"/>
      <c r="D424" s="307"/>
      <c r="E424" s="307"/>
      <c r="F424" s="307"/>
      <c r="G424" s="307"/>
      <c r="H424" s="307"/>
      <c r="I424" s="307"/>
      <c r="J424" s="307"/>
      <c r="K424" s="307"/>
    </row>
    <row r="425" spans="1:11" customFormat="1" ht="15.75" customHeight="1" x14ac:dyDescent="0.2">
      <c r="A425" s="307"/>
      <c r="B425" s="307"/>
      <c r="C425" s="307"/>
      <c r="D425" s="307"/>
      <c r="E425" s="307"/>
      <c r="F425" s="307"/>
      <c r="G425" s="307"/>
      <c r="H425" s="307"/>
      <c r="I425" s="307"/>
      <c r="J425" s="307"/>
      <c r="K425" s="307"/>
    </row>
    <row r="426" spans="1:11" customFormat="1" ht="15.75" customHeight="1" x14ac:dyDescent="0.2">
      <c r="A426" s="307"/>
      <c r="B426" s="307"/>
      <c r="C426" s="307"/>
      <c r="D426" s="307"/>
      <c r="E426" s="307"/>
      <c r="F426" s="307"/>
      <c r="G426" s="307"/>
      <c r="H426" s="307"/>
      <c r="I426" s="307"/>
      <c r="J426" s="307"/>
      <c r="K426" s="307"/>
    </row>
    <row r="427" spans="1:11" customFormat="1" ht="15.75" customHeight="1" x14ac:dyDescent="0.2">
      <c r="A427" s="307"/>
      <c r="B427" s="307"/>
      <c r="C427" s="307"/>
      <c r="D427" s="307"/>
      <c r="E427" s="307"/>
      <c r="F427" s="307"/>
      <c r="G427" s="307"/>
      <c r="H427" s="307"/>
      <c r="I427" s="307"/>
      <c r="J427" s="307"/>
      <c r="K427" s="307"/>
    </row>
    <row r="428" spans="1:11" customFormat="1" ht="15.75" customHeight="1" x14ac:dyDescent="0.2">
      <c r="A428" s="307"/>
      <c r="B428" s="307"/>
      <c r="C428" s="307"/>
      <c r="D428" s="307"/>
      <c r="E428" s="307"/>
      <c r="F428" s="307"/>
      <c r="G428" s="307"/>
      <c r="H428" s="307"/>
      <c r="I428" s="307"/>
      <c r="J428" s="307"/>
      <c r="K428" s="307"/>
    </row>
    <row r="429" spans="1:11" customFormat="1" ht="15.75" customHeight="1" x14ac:dyDescent="0.2">
      <c r="A429" s="307"/>
      <c r="B429" s="307"/>
      <c r="C429" s="307"/>
      <c r="D429" s="307"/>
      <c r="E429" s="307"/>
      <c r="F429" s="307"/>
      <c r="G429" s="307"/>
      <c r="H429" s="307"/>
      <c r="I429" s="307"/>
      <c r="J429" s="307"/>
      <c r="K429" s="307"/>
    </row>
    <row r="430" spans="1:11" customFormat="1" ht="15.75" customHeight="1" x14ac:dyDescent="0.2">
      <c r="A430" s="307"/>
      <c r="B430" s="307"/>
      <c r="C430" s="307"/>
      <c r="D430" s="307"/>
      <c r="E430" s="307"/>
      <c r="F430" s="307"/>
      <c r="G430" s="307"/>
      <c r="H430" s="307"/>
      <c r="I430" s="307"/>
      <c r="J430" s="307"/>
      <c r="K430" s="307"/>
    </row>
    <row r="431" spans="1:11" customFormat="1" ht="15.75" customHeight="1" x14ac:dyDescent="0.2">
      <c r="A431" s="307"/>
      <c r="B431" s="307"/>
      <c r="C431" s="307"/>
      <c r="D431" s="307"/>
      <c r="E431" s="307"/>
      <c r="F431" s="307"/>
      <c r="G431" s="307"/>
      <c r="H431" s="307"/>
      <c r="I431" s="307"/>
      <c r="J431" s="307"/>
      <c r="K431" s="307"/>
    </row>
    <row r="432" spans="1:11" customFormat="1" ht="15.75" customHeight="1" x14ac:dyDescent="0.2">
      <c r="A432" s="307"/>
      <c r="B432" s="307"/>
      <c r="C432" s="307"/>
      <c r="D432" s="307"/>
      <c r="E432" s="307"/>
      <c r="F432" s="307"/>
      <c r="G432" s="307"/>
      <c r="H432" s="307"/>
      <c r="I432" s="307"/>
      <c r="J432" s="307"/>
      <c r="K432" s="307"/>
    </row>
    <row r="433" spans="1:11" customFormat="1" ht="15.75" customHeight="1" x14ac:dyDescent="0.2">
      <c r="A433" s="307"/>
      <c r="B433" s="307"/>
      <c r="C433" s="307"/>
      <c r="D433" s="307"/>
      <c r="E433" s="307"/>
      <c r="F433" s="307"/>
      <c r="G433" s="307"/>
      <c r="H433" s="307"/>
      <c r="I433" s="307"/>
      <c r="J433" s="307"/>
      <c r="K433" s="307"/>
    </row>
    <row r="434" spans="1:11" customFormat="1" ht="15.75" customHeight="1" x14ac:dyDescent="0.2">
      <c r="A434" s="307"/>
      <c r="B434" s="307"/>
      <c r="C434" s="307"/>
      <c r="D434" s="307"/>
      <c r="E434" s="307"/>
      <c r="F434" s="307"/>
      <c r="G434" s="307"/>
      <c r="H434" s="307"/>
      <c r="I434" s="307"/>
      <c r="J434" s="307"/>
      <c r="K434" s="307"/>
    </row>
    <row r="435" spans="1:11" customFormat="1" ht="15.75" customHeight="1" x14ac:dyDescent="0.2">
      <c r="A435" s="307"/>
      <c r="B435" s="307"/>
      <c r="C435" s="307"/>
      <c r="D435" s="307"/>
      <c r="E435" s="307"/>
      <c r="F435" s="307"/>
      <c r="G435" s="307"/>
      <c r="H435" s="307"/>
      <c r="I435" s="307"/>
      <c r="J435" s="307"/>
      <c r="K435" s="307"/>
    </row>
    <row r="436" spans="1:11" customFormat="1" ht="15.75" customHeight="1" x14ac:dyDescent="0.2">
      <c r="A436" s="307"/>
      <c r="B436" s="307"/>
      <c r="C436" s="307"/>
      <c r="D436" s="307"/>
      <c r="E436" s="307"/>
      <c r="F436" s="307"/>
      <c r="G436" s="307"/>
      <c r="H436" s="307"/>
      <c r="I436" s="307"/>
      <c r="J436" s="307"/>
      <c r="K436" s="307"/>
    </row>
    <row r="437" spans="1:11" customFormat="1" ht="15.75" customHeight="1" x14ac:dyDescent="0.2">
      <c r="A437" s="307"/>
      <c r="B437" s="307"/>
      <c r="C437" s="307"/>
      <c r="D437" s="307"/>
      <c r="E437" s="307"/>
      <c r="F437" s="307"/>
      <c r="G437" s="307"/>
      <c r="H437" s="307"/>
      <c r="I437" s="307"/>
      <c r="J437" s="307"/>
      <c r="K437" s="307"/>
    </row>
    <row r="438" spans="1:11" customFormat="1" ht="15.75" customHeight="1" x14ac:dyDescent="0.2">
      <c r="A438" s="307"/>
      <c r="B438" s="307"/>
      <c r="C438" s="307"/>
      <c r="D438" s="307"/>
      <c r="E438" s="307"/>
      <c r="F438" s="307"/>
      <c r="G438" s="307"/>
      <c r="H438" s="307"/>
      <c r="I438" s="307"/>
      <c r="J438" s="307"/>
      <c r="K438" s="307"/>
    </row>
    <row r="439" spans="1:11" customFormat="1" ht="15.75" customHeight="1" x14ac:dyDescent="0.2">
      <c r="A439" s="307"/>
      <c r="B439" s="307"/>
      <c r="C439" s="307"/>
      <c r="D439" s="307"/>
      <c r="E439" s="307"/>
      <c r="F439" s="307"/>
      <c r="G439" s="307"/>
      <c r="H439" s="307"/>
      <c r="I439" s="307"/>
      <c r="J439" s="307"/>
      <c r="K439" s="307"/>
    </row>
    <row r="440" spans="1:11" customFormat="1" ht="15.75" customHeight="1" x14ac:dyDescent="0.2">
      <c r="A440" s="307"/>
      <c r="B440" s="307"/>
      <c r="C440" s="307"/>
      <c r="D440" s="307"/>
      <c r="E440" s="307"/>
      <c r="F440" s="307"/>
      <c r="G440" s="307"/>
      <c r="H440" s="307"/>
      <c r="I440" s="307"/>
      <c r="J440" s="307"/>
      <c r="K440" s="307"/>
    </row>
    <row r="441" spans="1:11" customFormat="1" ht="15.75" customHeight="1" x14ac:dyDescent="0.2">
      <c r="A441" s="307"/>
      <c r="B441" s="307"/>
      <c r="C441" s="307"/>
      <c r="D441" s="307"/>
      <c r="E441" s="307"/>
      <c r="F441" s="307"/>
      <c r="G441" s="307"/>
      <c r="H441" s="307"/>
      <c r="I441" s="307"/>
      <c r="J441" s="307"/>
      <c r="K441" s="307"/>
    </row>
    <row r="442" spans="1:11" customFormat="1" ht="15.75" customHeight="1" x14ac:dyDescent="0.2">
      <c r="A442" s="307"/>
      <c r="B442" s="307"/>
      <c r="C442" s="307"/>
      <c r="D442" s="307"/>
      <c r="E442" s="307"/>
      <c r="F442" s="307"/>
      <c r="G442" s="307"/>
      <c r="H442" s="307"/>
      <c r="I442" s="307"/>
      <c r="J442" s="307"/>
      <c r="K442" s="307"/>
    </row>
    <row r="443" spans="1:11" customFormat="1" ht="15.75" customHeight="1" x14ac:dyDescent="0.2">
      <c r="A443" s="307"/>
      <c r="B443" s="307"/>
      <c r="C443" s="307"/>
      <c r="D443" s="307"/>
      <c r="E443" s="307"/>
      <c r="F443" s="307"/>
      <c r="G443" s="307"/>
      <c r="H443" s="307"/>
      <c r="I443" s="307"/>
      <c r="J443" s="307"/>
      <c r="K443" s="307"/>
    </row>
    <row r="444" spans="1:11" customFormat="1" ht="15.75" customHeight="1" x14ac:dyDescent="0.2">
      <c r="A444" s="307"/>
      <c r="B444" s="307"/>
      <c r="C444" s="307"/>
      <c r="D444" s="307"/>
      <c r="E444" s="307"/>
      <c r="F444" s="307"/>
      <c r="G444" s="307"/>
      <c r="H444" s="307"/>
      <c r="I444" s="307"/>
      <c r="J444" s="307"/>
      <c r="K444" s="307"/>
    </row>
    <row r="445" spans="1:11" customFormat="1" ht="15.75" customHeight="1" x14ac:dyDescent="0.2">
      <c r="A445" s="307"/>
      <c r="B445" s="307"/>
      <c r="C445" s="307"/>
      <c r="D445" s="307"/>
      <c r="E445" s="307"/>
      <c r="F445" s="307"/>
      <c r="G445" s="307"/>
      <c r="H445" s="307"/>
      <c r="I445" s="307"/>
      <c r="J445" s="307"/>
      <c r="K445" s="307"/>
    </row>
    <row r="446" spans="1:11" customFormat="1" ht="15.75" customHeight="1" x14ac:dyDescent="0.2">
      <c r="A446" s="307"/>
      <c r="B446" s="307"/>
      <c r="C446" s="307"/>
      <c r="D446" s="307"/>
      <c r="E446" s="307"/>
      <c r="F446" s="307"/>
      <c r="G446" s="307"/>
      <c r="H446" s="307"/>
      <c r="I446" s="307"/>
      <c r="J446" s="307"/>
      <c r="K446" s="307"/>
    </row>
    <row r="447" spans="1:11" customFormat="1" ht="15.75" customHeight="1" x14ac:dyDescent="0.2">
      <c r="A447" s="307"/>
      <c r="B447" s="307"/>
      <c r="C447" s="307"/>
      <c r="D447" s="307"/>
      <c r="E447" s="307"/>
      <c r="F447" s="307"/>
      <c r="G447" s="307"/>
      <c r="H447" s="307"/>
      <c r="I447" s="307"/>
      <c r="J447" s="307"/>
      <c r="K447" s="307"/>
    </row>
    <row r="448" spans="1:11" customFormat="1" ht="15.75" customHeight="1" x14ac:dyDescent="0.2">
      <c r="A448" s="307"/>
      <c r="B448" s="307"/>
      <c r="C448" s="307"/>
      <c r="D448" s="307"/>
      <c r="E448" s="307"/>
      <c r="F448" s="307"/>
      <c r="G448" s="307"/>
      <c r="H448" s="307"/>
      <c r="I448" s="307"/>
      <c r="J448" s="307"/>
      <c r="K448" s="307"/>
    </row>
    <row r="449" spans="1:11" customFormat="1" ht="15.75" customHeight="1" x14ac:dyDescent="0.2">
      <c r="A449" s="307"/>
      <c r="B449" s="307"/>
      <c r="C449" s="307"/>
      <c r="D449" s="307"/>
      <c r="E449" s="307"/>
      <c r="F449" s="307"/>
      <c r="G449" s="307"/>
      <c r="H449" s="307"/>
      <c r="I449" s="307"/>
      <c r="J449" s="307"/>
      <c r="K449" s="307"/>
    </row>
    <row r="450" spans="1:11" customFormat="1" ht="15.75" customHeight="1" x14ac:dyDescent="0.2">
      <c r="A450" s="307"/>
      <c r="B450" s="307"/>
      <c r="C450" s="307"/>
      <c r="D450" s="307"/>
      <c r="E450" s="307"/>
      <c r="F450" s="307"/>
      <c r="G450" s="307"/>
      <c r="H450" s="307"/>
      <c r="I450" s="307"/>
      <c r="J450" s="307"/>
      <c r="K450" s="307"/>
    </row>
    <row r="451" spans="1:11" customFormat="1" ht="15.75" customHeight="1" x14ac:dyDescent="0.2">
      <c r="A451" s="307"/>
      <c r="B451" s="307"/>
      <c r="C451" s="307"/>
      <c r="D451" s="307"/>
      <c r="E451" s="307"/>
      <c r="F451" s="307"/>
      <c r="G451" s="307"/>
      <c r="H451" s="307"/>
      <c r="I451" s="307"/>
      <c r="J451" s="307"/>
      <c r="K451" s="307"/>
    </row>
    <row r="452" spans="1:11" customFormat="1" ht="15.75" customHeight="1" x14ac:dyDescent="0.2">
      <c r="A452" s="307"/>
      <c r="B452" s="307"/>
      <c r="C452" s="307"/>
      <c r="D452" s="307"/>
      <c r="E452" s="307"/>
      <c r="F452" s="307"/>
      <c r="G452" s="307"/>
      <c r="H452" s="307"/>
      <c r="I452" s="307"/>
      <c r="J452" s="307"/>
      <c r="K452" s="307"/>
    </row>
    <row r="453" spans="1:11" customFormat="1" ht="15.75" customHeight="1" x14ac:dyDescent="0.2">
      <c r="A453" s="307"/>
      <c r="B453" s="307"/>
      <c r="C453" s="307"/>
      <c r="D453" s="307"/>
      <c r="E453" s="307"/>
      <c r="F453" s="307"/>
      <c r="G453" s="307"/>
      <c r="H453" s="307"/>
      <c r="I453" s="307"/>
      <c r="J453" s="307"/>
      <c r="K453" s="307"/>
    </row>
    <row r="454" spans="1:11" customFormat="1" ht="15.75" customHeight="1" x14ac:dyDescent="0.2">
      <c r="A454" s="307"/>
      <c r="B454" s="307"/>
      <c r="C454" s="307"/>
      <c r="D454" s="307"/>
      <c r="E454" s="307"/>
      <c r="F454" s="307"/>
      <c r="G454" s="307"/>
      <c r="H454" s="307"/>
      <c r="I454" s="307"/>
      <c r="J454" s="307"/>
      <c r="K454" s="307"/>
    </row>
    <row r="455" spans="1:11" customFormat="1" ht="15.75" customHeight="1" x14ac:dyDescent="0.2">
      <c r="A455" s="307"/>
      <c r="B455" s="307"/>
      <c r="C455" s="307"/>
      <c r="D455" s="307"/>
      <c r="E455" s="307"/>
      <c r="F455" s="307"/>
      <c r="G455" s="307"/>
      <c r="H455" s="307"/>
      <c r="I455" s="307"/>
      <c r="J455" s="307"/>
      <c r="K455" s="307"/>
    </row>
    <row r="456" spans="1:11" customFormat="1" ht="15.75" customHeight="1" x14ac:dyDescent="0.2">
      <c r="A456" s="307"/>
      <c r="B456" s="307"/>
      <c r="C456" s="307"/>
      <c r="D456" s="307"/>
      <c r="E456" s="307"/>
      <c r="F456" s="307"/>
      <c r="G456" s="307"/>
      <c r="H456" s="307"/>
      <c r="I456" s="307"/>
      <c r="J456" s="307"/>
      <c r="K456" s="307"/>
    </row>
    <row r="457" spans="1:11" customFormat="1" ht="15.75" customHeight="1" x14ac:dyDescent="0.2">
      <c r="A457" s="307"/>
      <c r="B457" s="307"/>
      <c r="C457" s="307"/>
      <c r="D457" s="307"/>
      <c r="E457" s="307"/>
      <c r="F457" s="307"/>
      <c r="G457" s="307"/>
      <c r="H457" s="307"/>
      <c r="I457" s="307"/>
      <c r="J457" s="307"/>
      <c r="K457" s="307"/>
    </row>
    <row r="458" spans="1:11" customFormat="1" ht="15.75" customHeight="1" x14ac:dyDescent="0.2">
      <c r="A458" s="307"/>
      <c r="B458" s="307"/>
      <c r="C458" s="307"/>
      <c r="D458" s="307"/>
      <c r="E458" s="307"/>
      <c r="F458" s="307"/>
      <c r="G458" s="307"/>
      <c r="H458" s="307"/>
      <c r="I458" s="307"/>
      <c r="J458" s="307"/>
      <c r="K458" s="307"/>
    </row>
    <row r="459" spans="1:11" customFormat="1" ht="15.75" customHeight="1" x14ac:dyDescent="0.2">
      <c r="A459" s="307"/>
      <c r="B459" s="307"/>
      <c r="C459" s="307"/>
      <c r="D459" s="307"/>
      <c r="E459" s="307"/>
      <c r="F459" s="307"/>
      <c r="G459" s="307"/>
      <c r="H459" s="307"/>
      <c r="I459" s="307"/>
      <c r="J459" s="307"/>
      <c r="K459" s="307"/>
    </row>
    <row r="460" spans="1:11" customFormat="1" ht="15.75" customHeight="1" x14ac:dyDescent="0.2">
      <c r="A460" s="307"/>
      <c r="B460" s="307"/>
      <c r="C460" s="307"/>
      <c r="D460" s="307"/>
      <c r="E460" s="307"/>
      <c r="F460" s="307"/>
      <c r="G460" s="307"/>
      <c r="H460" s="307"/>
      <c r="I460" s="307"/>
      <c r="J460" s="307"/>
      <c r="K460" s="307"/>
    </row>
    <row r="461" spans="1:11" customFormat="1" ht="15.75" customHeight="1" x14ac:dyDescent="0.2">
      <c r="A461" s="307"/>
      <c r="B461" s="307"/>
      <c r="C461" s="307"/>
      <c r="D461" s="307"/>
      <c r="E461" s="307"/>
      <c r="F461" s="307"/>
      <c r="G461" s="307"/>
      <c r="H461" s="307"/>
      <c r="I461" s="307"/>
      <c r="J461" s="307"/>
      <c r="K461" s="307"/>
    </row>
    <row r="462" spans="1:11" customFormat="1" ht="15.75" customHeight="1" x14ac:dyDescent="0.2">
      <c r="A462" s="307"/>
      <c r="B462" s="307"/>
      <c r="C462" s="307"/>
      <c r="D462" s="307"/>
      <c r="E462" s="307"/>
      <c r="F462" s="307"/>
      <c r="G462" s="307"/>
      <c r="H462" s="307"/>
      <c r="I462" s="307"/>
      <c r="J462" s="307"/>
      <c r="K462" s="307"/>
    </row>
    <row r="463" spans="1:11" customFormat="1" ht="15.75" customHeight="1" x14ac:dyDescent="0.2">
      <c r="A463" s="307"/>
      <c r="B463" s="307"/>
      <c r="C463" s="307"/>
      <c r="D463" s="307"/>
      <c r="E463" s="307"/>
      <c r="F463" s="307"/>
      <c r="G463" s="307"/>
      <c r="H463" s="307"/>
      <c r="I463" s="307"/>
      <c r="J463" s="307"/>
      <c r="K463" s="307"/>
    </row>
    <row r="464" spans="1:11" customFormat="1" ht="15.75" customHeight="1" x14ac:dyDescent="0.2">
      <c r="A464" s="307"/>
      <c r="B464" s="307"/>
      <c r="C464" s="307"/>
      <c r="D464" s="307"/>
      <c r="E464" s="307"/>
      <c r="F464" s="307"/>
      <c r="G464" s="307"/>
      <c r="H464" s="307"/>
      <c r="I464" s="307"/>
      <c r="J464" s="307"/>
      <c r="K464" s="307"/>
    </row>
    <row r="465" spans="1:11" customFormat="1" ht="15.75" customHeight="1" x14ac:dyDescent="0.2">
      <c r="A465" s="307"/>
      <c r="B465" s="307"/>
      <c r="C465" s="307"/>
      <c r="D465" s="307"/>
      <c r="E465" s="307"/>
      <c r="F465" s="307"/>
      <c r="G465" s="307"/>
      <c r="H465" s="307"/>
      <c r="I465" s="307"/>
      <c r="J465" s="307"/>
      <c r="K465" s="307"/>
    </row>
    <row r="466" spans="1:11" customFormat="1" ht="15.75" customHeight="1" x14ac:dyDescent="0.2">
      <c r="A466" s="307"/>
      <c r="B466" s="307"/>
      <c r="C466" s="307"/>
      <c r="D466" s="307"/>
      <c r="E466" s="307"/>
      <c r="F466" s="307"/>
      <c r="G466" s="307"/>
      <c r="H466" s="307"/>
      <c r="I466" s="307"/>
      <c r="J466" s="307"/>
      <c r="K466" s="307"/>
    </row>
    <row r="467" spans="1:11" customFormat="1" ht="15.75" customHeight="1" x14ac:dyDescent="0.2">
      <c r="A467" s="307"/>
      <c r="B467" s="307"/>
      <c r="C467" s="307"/>
      <c r="D467" s="307"/>
      <c r="E467" s="307"/>
      <c r="F467" s="307"/>
      <c r="G467" s="307"/>
      <c r="H467" s="307"/>
      <c r="I467" s="307"/>
      <c r="J467" s="307"/>
      <c r="K467" s="307"/>
    </row>
    <row r="468" spans="1:11" customFormat="1" ht="15.75" customHeight="1" x14ac:dyDescent="0.2">
      <c r="A468" s="307"/>
      <c r="B468" s="307"/>
      <c r="C468" s="307"/>
      <c r="D468" s="307"/>
      <c r="E468" s="307"/>
      <c r="F468" s="307"/>
      <c r="G468" s="307"/>
      <c r="H468" s="307"/>
      <c r="I468" s="307"/>
      <c r="J468" s="307"/>
      <c r="K468" s="307"/>
    </row>
    <row r="469" spans="1:11" customFormat="1" ht="15.75" customHeight="1" x14ac:dyDescent="0.2">
      <c r="A469" s="307"/>
      <c r="B469" s="307"/>
      <c r="C469" s="307"/>
      <c r="D469" s="307"/>
      <c r="E469" s="307"/>
      <c r="F469" s="307"/>
      <c r="G469" s="307"/>
      <c r="H469" s="307"/>
      <c r="I469" s="307"/>
      <c r="J469" s="307"/>
      <c r="K469" s="307"/>
    </row>
    <row r="470" spans="1:11" customFormat="1" ht="15.75" customHeight="1" x14ac:dyDescent="0.2">
      <c r="A470" s="307"/>
      <c r="B470" s="307"/>
      <c r="C470" s="307"/>
      <c r="D470" s="307"/>
      <c r="E470" s="307"/>
      <c r="F470" s="307"/>
      <c r="G470" s="307"/>
      <c r="H470" s="307"/>
      <c r="I470" s="307"/>
      <c r="J470" s="307"/>
      <c r="K470" s="307"/>
    </row>
    <row r="471" spans="1:11" customFormat="1" ht="15.75" customHeight="1" x14ac:dyDescent="0.2">
      <c r="A471" s="307"/>
      <c r="B471" s="307"/>
      <c r="C471" s="307"/>
      <c r="D471" s="307"/>
      <c r="E471" s="307"/>
      <c r="F471" s="307"/>
      <c r="G471" s="307"/>
      <c r="H471" s="307"/>
      <c r="I471" s="307"/>
      <c r="J471" s="307"/>
      <c r="K471" s="307"/>
    </row>
    <row r="472" spans="1:11" customFormat="1" ht="15.75" customHeight="1" x14ac:dyDescent="0.2">
      <c r="A472" s="307"/>
      <c r="B472" s="307"/>
      <c r="C472" s="307"/>
      <c r="D472" s="307"/>
      <c r="E472" s="307"/>
      <c r="F472" s="307"/>
      <c r="G472" s="307"/>
      <c r="H472" s="307"/>
      <c r="I472" s="307"/>
      <c r="J472" s="307"/>
      <c r="K472" s="307"/>
    </row>
    <row r="473" spans="1:11" customFormat="1" ht="15.75" customHeight="1" x14ac:dyDescent="0.2">
      <c r="A473" s="307"/>
      <c r="B473" s="307"/>
      <c r="C473" s="307"/>
      <c r="D473" s="307"/>
      <c r="E473" s="307"/>
      <c r="F473" s="307"/>
      <c r="G473" s="307"/>
      <c r="H473" s="307"/>
      <c r="I473" s="307"/>
      <c r="J473" s="307"/>
      <c r="K473" s="307"/>
    </row>
    <row r="474" spans="1:11" customFormat="1" ht="15.75" customHeight="1" x14ac:dyDescent="0.2">
      <c r="A474" s="307"/>
      <c r="B474" s="307"/>
      <c r="C474" s="307"/>
      <c r="D474" s="307"/>
      <c r="E474" s="307"/>
      <c r="F474" s="307"/>
      <c r="G474" s="307"/>
      <c r="H474" s="307"/>
      <c r="I474" s="307"/>
      <c r="J474" s="307"/>
      <c r="K474" s="307"/>
    </row>
    <row r="475" spans="1:11" customFormat="1" ht="15.75" customHeight="1" x14ac:dyDescent="0.2">
      <c r="A475" s="307"/>
      <c r="B475" s="307"/>
      <c r="C475" s="307"/>
      <c r="D475" s="307"/>
      <c r="E475" s="307"/>
      <c r="F475" s="307"/>
      <c r="G475" s="307"/>
      <c r="H475" s="307"/>
      <c r="I475" s="307"/>
      <c r="J475" s="307"/>
      <c r="K475" s="307"/>
    </row>
    <row r="476" spans="1:11" customFormat="1" ht="15.75" customHeight="1" x14ac:dyDescent="0.2">
      <c r="A476" s="307"/>
      <c r="B476" s="307"/>
      <c r="C476" s="307"/>
      <c r="D476" s="307"/>
      <c r="E476" s="307"/>
      <c r="F476" s="307"/>
      <c r="G476" s="307"/>
      <c r="H476" s="307"/>
      <c r="I476" s="307"/>
      <c r="J476" s="307"/>
      <c r="K476" s="307"/>
    </row>
    <row r="477" spans="1:11" customFormat="1" ht="15.75" customHeight="1" x14ac:dyDescent="0.2">
      <c r="A477" s="307"/>
      <c r="B477" s="307"/>
      <c r="C477" s="307"/>
      <c r="D477" s="307"/>
      <c r="E477" s="307"/>
      <c r="F477" s="307"/>
      <c r="G477" s="307"/>
      <c r="H477" s="307"/>
      <c r="I477" s="307"/>
      <c r="J477" s="307"/>
      <c r="K477" s="307"/>
    </row>
    <row r="478" spans="1:11" customFormat="1" ht="15.75" customHeight="1" x14ac:dyDescent="0.2">
      <c r="A478" s="307"/>
      <c r="B478" s="307"/>
      <c r="C478" s="307"/>
      <c r="D478" s="307"/>
      <c r="E478" s="307"/>
      <c r="F478" s="307"/>
      <c r="G478" s="307"/>
      <c r="H478" s="307"/>
      <c r="I478" s="307"/>
      <c r="J478" s="307"/>
      <c r="K478" s="307"/>
    </row>
    <row r="479" spans="1:11" customFormat="1" ht="15.75" customHeight="1" x14ac:dyDescent="0.2">
      <c r="A479" s="307"/>
      <c r="B479" s="307"/>
      <c r="C479" s="307"/>
      <c r="D479" s="307"/>
      <c r="E479" s="307"/>
      <c r="F479" s="307"/>
      <c r="G479" s="307"/>
      <c r="H479" s="307"/>
      <c r="I479" s="307"/>
      <c r="J479" s="307"/>
      <c r="K479" s="307"/>
    </row>
    <row r="480" spans="1:11" customFormat="1" ht="15.75" customHeight="1" x14ac:dyDescent="0.2">
      <c r="A480" s="307"/>
      <c r="B480" s="307"/>
      <c r="C480" s="307"/>
      <c r="D480" s="307"/>
      <c r="E480" s="307"/>
      <c r="F480" s="307"/>
      <c r="G480" s="307"/>
      <c r="H480" s="307"/>
      <c r="I480" s="307"/>
      <c r="J480" s="307"/>
      <c r="K480" s="307"/>
    </row>
    <row r="481" spans="1:11" customFormat="1" ht="15.75" customHeight="1" x14ac:dyDescent="0.2">
      <c r="A481" s="307"/>
      <c r="B481" s="307"/>
      <c r="C481" s="307"/>
      <c r="D481" s="307"/>
      <c r="E481" s="307"/>
      <c r="F481" s="307"/>
      <c r="G481" s="307"/>
      <c r="H481" s="307"/>
      <c r="I481" s="307"/>
      <c r="J481" s="307"/>
      <c r="K481" s="307"/>
    </row>
    <row r="482" spans="1:11" customFormat="1" ht="15.75" customHeight="1" x14ac:dyDescent="0.2">
      <c r="A482" s="307"/>
      <c r="B482" s="307"/>
      <c r="C482" s="307"/>
      <c r="D482" s="307"/>
      <c r="E482" s="307"/>
      <c r="F482" s="307"/>
      <c r="G482" s="307"/>
      <c r="H482" s="307"/>
      <c r="I482" s="307"/>
      <c r="J482" s="307"/>
      <c r="K482" s="307"/>
    </row>
    <row r="483" spans="1:11" customFormat="1" ht="15.75" customHeight="1" x14ac:dyDescent="0.2">
      <c r="A483" s="307"/>
      <c r="B483" s="307"/>
      <c r="C483" s="307"/>
      <c r="D483" s="307"/>
      <c r="E483" s="307"/>
      <c r="F483" s="307"/>
      <c r="G483" s="307"/>
      <c r="H483" s="307"/>
      <c r="I483" s="307"/>
      <c r="J483" s="307"/>
      <c r="K483" s="307"/>
    </row>
    <row r="484" spans="1:11" customFormat="1" ht="15.75" customHeight="1" x14ac:dyDescent="0.2">
      <c r="A484" s="307"/>
      <c r="B484" s="307"/>
      <c r="C484" s="307"/>
      <c r="D484" s="307"/>
      <c r="E484" s="307"/>
      <c r="F484" s="307"/>
      <c r="G484" s="307"/>
      <c r="H484" s="307"/>
      <c r="I484" s="307"/>
      <c r="J484" s="307"/>
      <c r="K484" s="307"/>
    </row>
    <row r="485" spans="1:11" customFormat="1" ht="15.75" customHeight="1" x14ac:dyDescent="0.2">
      <c r="A485" s="307"/>
      <c r="B485" s="307"/>
      <c r="C485" s="307"/>
      <c r="D485" s="307"/>
      <c r="E485" s="307"/>
      <c r="F485" s="307"/>
      <c r="G485" s="307"/>
      <c r="H485" s="307"/>
      <c r="I485" s="307"/>
      <c r="J485" s="307"/>
      <c r="K485" s="307"/>
    </row>
    <row r="486" spans="1:11" customFormat="1" ht="15.75" customHeight="1" x14ac:dyDescent="0.2">
      <c r="A486" s="307"/>
      <c r="B486" s="307"/>
      <c r="C486" s="307"/>
      <c r="D486" s="307"/>
      <c r="E486" s="307"/>
      <c r="F486" s="307"/>
      <c r="G486" s="307"/>
      <c r="H486" s="307"/>
      <c r="I486" s="307"/>
      <c r="J486" s="307"/>
      <c r="K486" s="307"/>
    </row>
    <row r="487" spans="1:11" customFormat="1" ht="15.75" customHeight="1" x14ac:dyDescent="0.2">
      <c r="A487" s="307"/>
      <c r="B487" s="307"/>
      <c r="C487" s="307"/>
      <c r="D487" s="307"/>
      <c r="E487" s="307"/>
      <c r="F487" s="307"/>
      <c r="G487" s="307"/>
      <c r="H487" s="307"/>
      <c r="I487" s="307"/>
      <c r="J487" s="307"/>
      <c r="K487" s="307"/>
    </row>
    <row r="488" spans="1:11" customFormat="1" ht="15.75" customHeight="1" x14ac:dyDescent="0.2">
      <c r="A488" s="307"/>
      <c r="B488" s="307"/>
      <c r="C488" s="307"/>
      <c r="D488" s="307"/>
      <c r="E488" s="307"/>
      <c r="F488" s="307"/>
      <c r="G488" s="307"/>
      <c r="H488" s="307"/>
      <c r="I488" s="307"/>
      <c r="J488" s="307"/>
      <c r="K488" s="307"/>
    </row>
    <row r="489" spans="1:11" customFormat="1" ht="15.75" customHeight="1" x14ac:dyDescent="0.2">
      <c r="A489" s="307"/>
      <c r="B489" s="307"/>
      <c r="C489" s="307"/>
      <c r="D489" s="307"/>
      <c r="E489" s="307"/>
      <c r="F489" s="307"/>
      <c r="G489" s="307"/>
      <c r="H489" s="307"/>
      <c r="I489" s="307"/>
      <c r="J489" s="307"/>
      <c r="K489" s="307"/>
    </row>
    <row r="490" spans="1:11" customFormat="1" ht="15.75" customHeight="1" x14ac:dyDescent="0.2">
      <c r="A490" s="307"/>
      <c r="B490" s="307"/>
      <c r="C490" s="307"/>
      <c r="D490" s="307"/>
      <c r="E490" s="307"/>
      <c r="F490" s="307"/>
      <c r="G490" s="307"/>
      <c r="H490" s="307"/>
      <c r="I490" s="307"/>
      <c r="J490" s="307"/>
      <c r="K490" s="307"/>
    </row>
    <row r="491" spans="1:11" customFormat="1" ht="15.75" customHeight="1" x14ac:dyDescent="0.2">
      <c r="A491" s="307"/>
      <c r="B491" s="307"/>
      <c r="C491" s="307"/>
      <c r="D491" s="307"/>
      <c r="E491" s="307"/>
      <c r="F491" s="307"/>
      <c r="G491" s="307"/>
      <c r="H491" s="307"/>
      <c r="I491" s="307"/>
      <c r="J491" s="307"/>
      <c r="K491" s="307"/>
    </row>
    <row r="492" spans="1:11" customFormat="1" ht="15.75" customHeight="1" x14ac:dyDescent="0.2">
      <c r="A492" s="307"/>
      <c r="B492" s="307"/>
      <c r="C492" s="307"/>
      <c r="D492" s="307"/>
      <c r="E492" s="307"/>
      <c r="F492" s="307"/>
      <c r="G492" s="307"/>
      <c r="H492" s="307"/>
      <c r="I492" s="307"/>
      <c r="J492" s="307"/>
      <c r="K492" s="307"/>
    </row>
    <row r="493" spans="1:11" customFormat="1" ht="15.75" customHeight="1" x14ac:dyDescent="0.2">
      <c r="A493" s="307"/>
      <c r="B493" s="307"/>
      <c r="C493" s="307"/>
      <c r="D493" s="307"/>
      <c r="E493" s="307"/>
      <c r="F493" s="307"/>
      <c r="G493" s="307"/>
      <c r="H493" s="307"/>
      <c r="I493" s="307"/>
      <c r="J493" s="307"/>
      <c r="K493" s="307"/>
    </row>
    <row r="494" spans="1:11" customFormat="1" ht="15.75" customHeight="1" x14ac:dyDescent="0.2">
      <c r="A494" s="307"/>
      <c r="B494" s="307"/>
      <c r="C494" s="307"/>
      <c r="D494" s="307"/>
      <c r="E494" s="307"/>
      <c r="F494" s="307"/>
      <c r="G494" s="307"/>
      <c r="H494" s="307"/>
      <c r="I494" s="307"/>
      <c r="J494" s="307"/>
      <c r="K494" s="307"/>
    </row>
    <row r="495" spans="1:11" customFormat="1" ht="15.75" customHeight="1" x14ac:dyDescent="0.2">
      <c r="A495" s="307"/>
      <c r="B495" s="307"/>
      <c r="C495" s="307"/>
      <c r="D495" s="307"/>
      <c r="E495" s="307"/>
      <c r="F495" s="307"/>
      <c r="G495" s="307"/>
      <c r="H495" s="307"/>
      <c r="I495" s="307"/>
      <c r="J495" s="307"/>
      <c r="K495" s="307"/>
    </row>
    <row r="496" spans="1:11" customFormat="1" ht="15.75" customHeight="1" x14ac:dyDescent="0.2">
      <c r="A496" s="307"/>
      <c r="B496" s="307"/>
      <c r="C496" s="307"/>
      <c r="D496" s="307"/>
      <c r="E496" s="307"/>
      <c r="F496" s="307"/>
      <c r="G496" s="307"/>
      <c r="H496" s="307"/>
      <c r="I496" s="307"/>
      <c r="J496" s="307"/>
      <c r="K496" s="307"/>
    </row>
    <row r="497" spans="1:11" customFormat="1" ht="15.75" customHeight="1" x14ac:dyDescent="0.2">
      <c r="A497" s="307"/>
      <c r="B497" s="307"/>
      <c r="C497" s="307"/>
      <c r="D497" s="307"/>
      <c r="E497" s="307"/>
      <c r="F497" s="307"/>
      <c r="G497" s="307"/>
      <c r="H497" s="307"/>
      <c r="I497" s="307"/>
      <c r="J497" s="307"/>
      <c r="K497" s="307"/>
    </row>
    <row r="498" spans="1:11" customFormat="1" ht="15.75" customHeight="1" x14ac:dyDescent="0.2">
      <c r="A498" s="307"/>
      <c r="B498" s="307"/>
      <c r="C498" s="307"/>
      <c r="D498" s="307"/>
      <c r="E498" s="307"/>
      <c r="F498" s="307"/>
      <c r="G498" s="307"/>
      <c r="H498" s="307"/>
      <c r="I498" s="307"/>
      <c r="J498" s="307"/>
      <c r="K498" s="307"/>
    </row>
    <row r="499" spans="1:11" customFormat="1" ht="15.75" customHeight="1" x14ac:dyDescent="0.2">
      <c r="A499" s="307"/>
      <c r="B499" s="307"/>
      <c r="C499" s="307"/>
      <c r="D499" s="307"/>
      <c r="E499" s="307"/>
      <c r="F499" s="307"/>
      <c r="G499" s="307"/>
      <c r="H499" s="307"/>
      <c r="I499" s="307"/>
      <c r="J499" s="307"/>
      <c r="K499" s="307"/>
    </row>
    <row r="500" spans="1:11" customFormat="1" ht="15.75" customHeight="1" x14ac:dyDescent="0.2">
      <c r="A500" s="307"/>
      <c r="B500" s="307"/>
      <c r="C500" s="307"/>
      <c r="D500" s="307"/>
      <c r="E500" s="307"/>
      <c r="F500" s="307"/>
      <c r="G500" s="307"/>
      <c r="H500" s="307"/>
      <c r="I500" s="307"/>
      <c r="J500" s="307"/>
      <c r="K500" s="307"/>
    </row>
    <row r="501" spans="1:11" customFormat="1" ht="15.75" customHeight="1" x14ac:dyDescent="0.2">
      <c r="A501" s="307"/>
      <c r="B501" s="307"/>
      <c r="C501" s="307"/>
      <c r="D501" s="307"/>
      <c r="E501" s="307"/>
      <c r="F501" s="307"/>
      <c r="G501" s="307"/>
      <c r="H501" s="307"/>
      <c r="I501" s="307"/>
      <c r="J501" s="307"/>
      <c r="K501" s="307"/>
    </row>
    <row r="502" spans="1:11" customFormat="1" ht="15.75" customHeight="1" x14ac:dyDescent="0.2">
      <c r="A502" s="307"/>
      <c r="B502" s="307"/>
      <c r="C502" s="307"/>
      <c r="D502" s="307"/>
      <c r="E502" s="307"/>
      <c r="F502" s="307"/>
      <c r="G502" s="307"/>
      <c r="H502" s="307"/>
      <c r="I502" s="307"/>
      <c r="J502" s="307"/>
      <c r="K502" s="307"/>
    </row>
    <row r="503" spans="1:11" customFormat="1" ht="15.75" customHeight="1" x14ac:dyDescent="0.2">
      <c r="A503" s="307"/>
      <c r="B503" s="307"/>
      <c r="C503" s="307"/>
      <c r="D503" s="307"/>
      <c r="E503" s="307"/>
      <c r="F503" s="307"/>
      <c r="G503" s="307"/>
      <c r="H503" s="307"/>
      <c r="I503" s="307"/>
      <c r="J503" s="307"/>
      <c r="K503" s="307"/>
    </row>
    <row r="504" spans="1:11" customFormat="1" ht="15.75" customHeight="1" x14ac:dyDescent="0.2">
      <c r="A504" s="307"/>
      <c r="B504" s="307"/>
      <c r="C504" s="307"/>
      <c r="D504" s="307"/>
      <c r="E504" s="307"/>
      <c r="F504" s="307"/>
      <c r="G504" s="307"/>
      <c r="H504" s="307"/>
      <c r="I504" s="307"/>
      <c r="J504" s="307"/>
      <c r="K504" s="307"/>
    </row>
    <row r="505" spans="1:11" customFormat="1" ht="15.75" customHeight="1" x14ac:dyDescent="0.2">
      <c r="A505" s="307"/>
      <c r="B505" s="307"/>
      <c r="C505" s="307"/>
      <c r="D505" s="307"/>
      <c r="E505" s="307"/>
      <c r="F505" s="307"/>
      <c r="G505" s="307"/>
      <c r="H505" s="307"/>
      <c r="I505" s="307"/>
      <c r="J505" s="307"/>
      <c r="K505" s="307"/>
    </row>
    <row r="506" spans="1:11" customFormat="1" ht="15.75" customHeight="1" x14ac:dyDescent="0.2">
      <c r="A506" s="307"/>
      <c r="B506" s="307"/>
      <c r="C506" s="307"/>
      <c r="D506" s="307"/>
      <c r="E506" s="307"/>
      <c r="F506" s="307"/>
      <c r="G506" s="307"/>
      <c r="H506" s="307"/>
      <c r="I506" s="307"/>
      <c r="J506" s="307"/>
      <c r="K506" s="307"/>
    </row>
    <row r="507" spans="1:11" customFormat="1" ht="15.75" customHeight="1" x14ac:dyDescent="0.2">
      <c r="A507" s="307"/>
      <c r="B507" s="307"/>
      <c r="C507" s="307"/>
      <c r="D507" s="307"/>
      <c r="E507" s="307"/>
      <c r="F507" s="307"/>
      <c r="G507" s="307"/>
      <c r="H507" s="307"/>
      <c r="I507" s="307"/>
      <c r="J507" s="307"/>
      <c r="K507" s="307"/>
    </row>
    <row r="508" spans="1:11" customFormat="1" ht="15.75" customHeight="1" x14ac:dyDescent="0.2">
      <c r="A508" s="307"/>
      <c r="B508" s="307"/>
      <c r="C508" s="307"/>
      <c r="D508" s="307"/>
      <c r="E508" s="307"/>
      <c r="F508" s="307"/>
      <c r="G508" s="307"/>
      <c r="H508" s="307"/>
      <c r="I508" s="307"/>
      <c r="J508" s="307"/>
      <c r="K508" s="307"/>
    </row>
    <row r="509" spans="1:11" customFormat="1" ht="15.75" customHeight="1" x14ac:dyDescent="0.2">
      <c r="A509" s="307"/>
      <c r="B509" s="307"/>
      <c r="C509" s="307"/>
      <c r="D509" s="307"/>
      <c r="E509" s="307"/>
      <c r="F509" s="307"/>
      <c r="G509" s="307"/>
      <c r="H509" s="307"/>
      <c r="I509" s="307"/>
      <c r="J509" s="307"/>
      <c r="K509" s="307"/>
    </row>
    <row r="510" spans="1:11" customFormat="1" ht="15.75" customHeight="1" x14ac:dyDescent="0.2">
      <c r="A510" s="307"/>
      <c r="B510" s="307"/>
      <c r="C510" s="307"/>
      <c r="D510" s="307"/>
      <c r="E510" s="307"/>
      <c r="F510" s="307"/>
      <c r="G510" s="307"/>
      <c r="H510" s="307"/>
      <c r="I510" s="307"/>
      <c r="J510" s="307"/>
      <c r="K510" s="307"/>
    </row>
    <row r="511" spans="1:11" customFormat="1" ht="15.75" customHeight="1" x14ac:dyDescent="0.2">
      <c r="A511" s="307"/>
      <c r="B511" s="307"/>
      <c r="C511" s="307"/>
      <c r="D511" s="307"/>
      <c r="E511" s="307"/>
      <c r="F511" s="307"/>
      <c r="G511" s="307"/>
      <c r="H511" s="307"/>
      <c r="I511" s="307"/>
      <c r="J511" s="307"/>
      <c r="K511" s="307"/>
    </row>
    <row r="512" spans="1:11" customFormat="1" ht="15.75" customHeight="1" x14ac:dyDescent="0.2">
      <c r="A512" s="307"/>
      <c r="B512" s="307"/>
      <c r="C512" s="307"/>
      <c r="D512" s="307"/>
      <c r="E512" s="307"/>
      <c r="F512" s="307"/>
      <c r="G512" s="307"/>
      <c r="H512" s="307"/>
      <c r="I512" s="307"/>
      <c r="J512" s="307"/>
      <c r="K512" s="307"/>
    </row>
    <row r="513" spans="1:11" customFormat="1" ht="15.75" customHeight="1" x14ac:dyDescent="0.2">
      <c r="A513" s="307"/>
      <c r="B513" s="307"/>
      <c r="C513" s="307"/>
      <c r="D513" s="307"/>
      <c r="E513" s="307"/>
      <c r="F513" s="307"/>
      <c r="G513" s="307"/>
      <c r="H513" s="307"/>
      <c r="I513" s="307"/>
      <c r="J513" s="307"/>
      <c r="K513" s="307"/>
    </row>
    <row r="514" spans="1:11" customFormat="1" ht="15.75" customHeight="1" x14ac:dyDescent="0.2">
      <c r="A514" s="307"/>
      <c r="B514" s="307"/>
      <c r="C514" s="307"/>
      <c r="D514" s="307"/>
      <c r="E514" s="307"/>
      <c r="F514" s="307"/>
      <c r="G514" s="307"/>
      <c r="H514" s="307"/>
      <c r="I514" s="307"/>
      <c r="J514" s="307"/>
      <c r="K514" s="307"/>
    </row>
    <row r="515" spans="1:11" customFormat="1" ht="15.75" customHeight="1" x14ac:dyDescent="0.2">
      <c r="A515" s="307"/>
      <c r="B515" s="307"/>
      <c r="C515" s="307"/>
      <c r="D515" s="307"/>
      <c r="E515" s="307"/>
      <c r="F515" s="307"/>
      <c r="G515" s="307"/>
      <c r="H515" s="307"/>
      <c r="I515" s="307"/>
      <c r="J515" s="307"/>
      <c r="K515" s="307"/>
    </row>
    <row r="516" spans="1:11" customFormat="1" ht="15.75" customHeight="1" x14ac:dyDescent="0.2">
      <c r="A516" s="307"/>
      <c r="B516" s="307"/>
      <c r="C516" s="307"/>
      <c r="D516" s="307"/>
      <c r="E516" s="307"/>
      <c r="F516" s="307"/>
      <c r="G516" s="307"/>
      <c r="H516" s="307"/>
      <c r="I516" s="307"/>
      <c r="J516" s="307"/>
      <c r="K516" s="307"/>
    </row>
    <row r="517" spans="1:11" customFormat="1" ht="15.75" customHeight="1" x14ac:dyDescent="0.2">
      <c r="A517" s="307"/>
      <c r="B517" s="307"/>
      <c r="C517" s="307"/>
      <c r="D517" s="307"/>
      <c r="E517" s="307"/>
      <c r="F517" s="307"/>
      <c r="G517" s="307"/>
      <c r="H517" s="307"/>
      <c r="I517" s="307"/>
      <c r="J517" s="307"/>
      <c r="K517" s="307"/>
    </row>
    <row r="518" spans="1:11" customFormat="1" ht="15.75" customHeight="1" x14ac:dyDescent="0.2">
      <c r="A518" s="307"/>
      <c r="B518" s="307"/>
      <c r="C518" s="307"/>
      <c r="D518" s="307"/>
      <c r="E518" s="307"/>
      <c r="F518" s="307"/>
      <c r="G518" s="307"/>
      <c r="H518" s="307"/>
      <c r="I518" s="307"/>
      <c r="J518" s="307"/>
      <c r="K518" s="307"/>
    </row>
    <row r="519" spans="1:11" customFormat="1" ht="15.75" customHeight="1" x14ac:dyDescent="0.2">
      <c r="A519" s="307"/>
      <c r="B519" s="307"/>
      <c r="C519" s="307"/>
      <c r="D519" s="307"/>
      <c r="E519" s="307"/>
      <c r="F519" s="307"/>
      <c r="G519" s="307"/>
      <c r="H519" s="307"/>
      <c r="I519" s="307"/>
      <c r="J519" s="307"/>
      <c r="K519" s="307"/>
    </row>
    <row r="520" spans="1:11" customFormat="1" ht="15.75" customHeight="1" x14ac:dyDescent="0.2">
      <c r="A520" s="307"/>
      <c r="B520" s="307"/>
      <c r="C520" s="307"/>
      <c r="D520" s="307"/>
      <c r="E520" s="307"/>
      <c r="F520" s="307"/>
      <c r="G520" s="307"/>
      <c r="H520" s="307"/>
      <c r="I520" s="307"/>
      <c r="J520" s="307"/>
      <c r="K520" s="307"/>
    </row>
    <row r="521" spans="1:11" customFormat="1" ht="15.75" customHeight="1" x14ac:dyDescent="0.2">
      <c r="A521" s="307"/>
      <c r="B521" s="307"/>
      <c r="C521" s="307"/>
      <c r="D521" s="307"/>
      <c r="E521" s="307"/>
      <c r="F521" s="307"/>
      <c r="G521" s="307"/>
      <c r="H521" s="307"/>
      <c r="I521" s="307"/>
      <c r="J521" s="307"/>
      <c r="K521" s="307"/>
    </row>
    <row r="522" spans="1:11" customFormat="1" ht="15.75" customHeight="1" x14ac:dyDescent="0.2">
      <c r="A522" s="307"/>
      <c r="B522" s="307"/>
      <c r="C522" s="307"/>
      <c r="D522" s="307"/>
      <c r="E522" s="307"/>
      <c r="F522" s="307"/>
      <c r="G522" s="307"/>
      <c r="H522" s="307"/>
      <c r="I522" s="307"/>
      <c r="J522" s="307"/>
      <c r="K522" s="307"/>
    </row>
    <row r="523" spans="1:11" customFormat="1" ht="15.75" customHeight="1" x14ac:dyDescent="0.2">
      <c r="A523" s="307"/>
      <c r="B523" s="307"/>
      <c r="C523" s="307"/>
      <c r="D523" s="307"/>
      <c r="E523" s="307"/>
      <c r="F523" s="307"/>
      <c r="G523" s="307"/>
      <c r="H523" s="307"/>
      <c r="I523" s="307"/>
      <c r="J523" s="307"/>
      <c r="K523" s="307"/>
    </row>
    <row r="524" spans="1:11" customFormat="1" ht="15.75" customHeight="1" x14ac:dyDescent="0.2">
      <c r="A524" s="307"/>
      <c r="B524" s="307"/>
      <c r="C524" s="307"/>
      <c r="D524" s="307"/>
      <c r="E524" s="307"/>
      <c r="F524" s="307"/>
      <c r="G524" s="307"/>
      <c r="H524" s="307"/>
      <c r="I524" s="307"/>
      <c r="J524" s="307"/>
      <c r="K524" s="307"/>
    </row>
    <row r="525" spans="1:11" customFormat="1" ht="15.75" customHeight="1" x14ac:dyDescent="0.2">
      <c r="A525" s="307"/>
      <c r="B525" s="307"/>
      <c r="C525" s="307"/>
      <c r="D525" s="307"/>
      <c r="E525" s="307"/>
      <c r="F525" s="307"/>
      <c r="G525" s="307"/>
      <c r="H525" s="307"/>
      <c r="I525" s="307"/>
      <c r="J525" s="307"/>
      <c r="K525" s="307"/>
    </row>
    <row r="526" spans="1:11" customFormat="1" ht="15.75" customHeight="1" x14ac:dyDescent="0.2">
      <c r="A526" s="307"/>
      <c r="B526" s="307"/>
      <c r="C526" s="307"/>
      <c r="D526" s="307"/>
      <c r="E526" s="307"/>
      <c r="F526" s="307"/>
      <c r="G526" s="307"/>
      <c r="H526" s="307"/>
      <c r="I526" s="307"/>
      <c r="J526" s="307"/>
      <c r="K526" s="307"/>
    </row>
    <row r="527" spans="1:11" customFormat="1" ht="15.75" customHeight="1" x14ac:dyDescent="0.2">
      <c r="A527" s="307"/>
      <c r="B527" s="307"/>
      <c r="C527" s="307"/>
      <c r="D527" s="307"/>
      <c r="E527" s="307"/>
      <c r="F527" s="307"/>
      <c r="G527" s="307"/>
      <c r="H527" s="307"/>
      <c r="I527" s="307"/>
      <c r="J527" s="307"/>
      <c r="K527" s="307"/>
    </row>
    <row r="528" spans="1:11" customFormat="1" ht="15.75" customHeight="1" x14ac:dyDescent="0.2">
      <c r="A528" s="307"/>
      <c r="B528" s="307"/>
      <c r="C528" s="307"/>
      <c r="D528" s="307"/>
      <c r="E528" s="307"/>
      <c r="F528" s="307"/>
      <c r="G528" s="307"/>
      <c r="H528" s="307"/>
      <c r="I528" s="307"/>
      <c r="J528" s="307"/>
      <c r="K528" s="307"/>
    </row>
    <row r="530" spans="1:11" customFormat="1" ht="15.75" customHeight="1" x14ac:dyDescent="0.2">
      <c r="A530" s="307"/>
      <c r="B530" s="307"/>
      <c r="C530" s="307"/>
      <c r="D530" s="307"/>
      <c r="E530" s="307"/>
      <c r="F530" s="307"/>
      <c r="G530" s="307"/>
      <c r="H530" s="307"/>
      <c r="I530" s="307"/>
      <c r="J530" s="307"/>
      <c r="K530" s="307"/>
    </row>
    <row r="531" spans="1:11" customFormat="1" ht="15.75" customHeight="1" x14ac:dyDescent="0.2">
      <c r="A531" s="307"/>
      <c r="B531" s="307"/>
      <c r="C531" s="307"/>
      <c r="D531" s="307"/>
      <c r="E531" s="307"/>
      <c r="F531" s="307"/>
      <c r="G531" s="307"/>
      <c r="H531" s="307"/>
      <c r="I531" s="307"/>
      <c r="J531" s="307"/>
      <c r="K531" s="307"/>
    </row>
    <row r="532" spans="1:11" customFormat="1" ht="15.75" customHeight="1" x14ac:dyDescent="0.2">
      <c r="A532" s="307"/>
      <c r="B532" s="307"/>
      <c r="C532" s="307"/>
      <c r="D532" s="307"/>
      <c r="E532" s="307"/>
      <c r="F532" s="307"/>
      <c r="G532" s="307"/>
      <c r="H532" s="307"/>
      <c r="I532" s="307"/>
      <c r="J532" s="307"/>
      <c r="K532" s="307"/>
    </row>
    <row r="533" spans="1:11" customFormat="1" ht="15.75" customHeight="1" x14ac:dyDescent="0.2">
      <c r="A533" s="307"/>
      <c r="B533" s="307"/>
      <c r="C533" s="307"/>
      <c r="D533" s="307"/>
      <c r="E533" s="307"/>
      <c r="F533" s="307"/>
      <c r="G533" s="307"/>
      <c r="H533" s="307"/>
      <c r="I533" s="307"/>
      <c r="J533" s="307"/>
      <c r="K533" s="307"/>
    </row>
    <row r="535" spans="1:11" customFormat="1" ht="15.75" customHeight="1" x14ac:dyDescent="0.2">
      <c r="A535" s="307"/>
      <c r="B535" s="307"/>
      <c r="C535" s="307"/>
      <c r="D535" s="307"/>
      <c r="E535" s="307"/>
      <c r="F535" s="307"/>
      <c r="G535" s="307"/>
      <c r="H535" s="307"/>
      <c r="I535" s="307"/>
      <c r="J535" s="307"/>
      <c r="K535" s="307"/>
    </row>
    <row r="536" spans="1:11" customFormat="1" ht="15.75" customHeight="1" x14ac:dyDescent="0.2">
      <c r="A536" s="307"/>
      <c r="B536" s="307"/>
      <c r="C536" s="307"/>
      <c r="D536" s="307"/>
      <c r="E536" s="307"/>
      <c r="F536" s="307"/>
      <c r="G536" s="307"/>
      <c r="H536" s="307"/>
      <c r="I536" s="307"/>
      <c r="J536" s="307"/>
      <c r="K536" s="307"/>
    </row>
    <row r="537" spans="1:11" customFormat="1" ht="15.75" customHeight="1" x14ac:dyDescent="0.2">
      <c r="A537" s="307"/>
      <c r="B537" s="307"/>
      <c r="C537" s="307"/>
      <c r="D537" s="307"/>
      <c r="E537" s="307"/>
      <c r="F537" s="307"/>
      <c r="G537" s="307"/>
      <c r="H537" s="307"/>
      <c r="I537" s="307"/>
      <c r="J537" s="307"/>
      <c r="K537" s="307"/>
    </row>
    <row r="538" spans="1:11" customFormat="1" ht="15.75" customHeight="1" x14ac:dyDescent="0.2">
      <c r="A538" s="307"/>
      <c r="B538" s="307"/>
      <c r="C538" s="307"/>
      <c r="D538" s="307"/>
      <c r="E538" s="307"/>
      <c r="F538" s="307"/>
      <c r="G538" s="307"/>
      <c r="H538" s="307"/>
      <c r="I538" s="307"/>
      <c r="J538" s="307"/>
      <c r="K538" s="307"/>
    </row>
    <row r="539" spans="1:11" customFormat="1" ht="15.75" customHeight="1" x14ac:dyDescent="0.2">
      <c r="A539" s="307"/>
      <c r="B539" s="307"/>
      <c r="C539" s="307"/>
      <c r="D539" s="307"/>
      <c r="E539" s="307"/>
      <c r="F539" s="307"/>
      <c r="G539" s="307"/>
      <c r="H539" s="307"/>
      <c r="I539" s="307"/>
      <c r="J539" s="307"/>
      <c r="K539" s="307"/>
    </row>
    <row r="541" spans="1:11" customFormat="1" ht="15.75" customHeight="1" x14ac:dyDescent="0.2">
      <c r="A541" s="307"/>
      <c r="B541" s="307"/>
      <c r="C541" s="307"/>
      <c r="D541" s="307"/>
      <c r="E541" s="307"/>
      <c r="F541" s="307"/>
      <c r="G541" s="307"/>
      <c r="H541" s="307"/>
      <c r="I541" s="307"/>
      <c r="J541" s="307"/>
      <c r="K541" s="307"/>
    </row>
    <row r="542" spans="1:11" customFormat="1" ht="15.75" customHeight="1" x14ac:dyDescent="0.2">
      <c r="A542" s="307"/>
      <c r="B542" s="307"/>
      <c r="C542" s="307"/>
      <c r="D542" s="307"/>
      <c r="E542" s="307"/>
      <c r="F542" s="307"/>
      <c r="G542" s="307"/>
      <c r="H542" s="307"/>
      <c r="I542" s="307"/>
      <c r="J542" s="307"/>
      <c r="K542" s="307"/>
    </row>
    <row r="543" spans="1:11" customFormat="1" ht="15.75" customHeight="1" x14ac:dyDescent="0.2">
      <c r="A543" s="307"/>
      <c r="B543" s="307"/>
      <c r="C543" s="307"/>
      <c r="D543" s="307"/>
      <c r="E543" s="307"/>
      <c r="F543" s="307"/>
      <c r="G543" s="307"/>
      <c r="H543" s="307"/>
      <c r="I543" s="307"/>
      <c r="J543" s="307"/>
      <c r="K543" s="307"/>
    </row>
    <row r="544" spans="1:11" customFormat="1" ht="15.75" customHeight="1" x14ac:dyDescent="0.2">
      <c r="A544" s="307"/>
      <c r="B544" s="307"/>
      <c r="C544" s="307"/>
      <c r="D544" s="307"/>
      <c r="E544" s="307"/>
      <c r="F544" s="307"/>
      <c r="G544" s="307"/>
      <c r="H544" s="307"/>
      <c r="I544" s="307"/>
      <c r="J544" s="307"/>
      <c r="K544" s="307"/>
    </row>
    <row r="546" spans="1:11" customFormat="1" ht="15.75" customHeight="1" x14ac:dyDescent="0.2">
      <c r="A546" s="307"/>
      <c r="B546" s="307"/>
      <c r="C546" s="307"/>
      <c r="D546" s="307"/>
      <c r="E546" s="307"/>
      <c r="F546" s="307"/>
      <c r="G546" s="307"/>
      <c r="H546" s="307"/>
      <c r="I546" s="307"/>
      <c r="J546" s="307"/>
      <c r="K546" s="307"/>
    </row>
    <row r="547" spans="1:11" customFormat="1" ht="15.75" customHeight="1" x14ac:dyDescent="0.2">
      <c r="A547" s="307"/>
      <c r="B547" s="307"/>
      <c r="C547" s="307"/>
      <c r="D547" s="307"/>
      <c r="E547" s="307"/>
      <c r="F547" s="307"/>
      <c r="G547" s="307"/>
      <c r="H547" s="307"/>
      <c r="I547" s="307"/>
      <c r="J547" s="307"/>
      <c r="K547" s="307"/>
    </row>
    <row r="548" spans="1:11" customFormat="1" ht="15.75" customHeight="1" x14ac:dyDescent="0.2">
      <c r="A548" s="307"/>
      <c r="B548" s="307"/>
      <c r="C548" s="307"/>
      <c r="D548" s="307"/>
      <c r="E548" s="307"/>
      <c r="F548" s="307"/>
      <c r="G548" s="307"/>
      <c r="H548" s="307"/>
      <c r="I548" s="307"/>
      <c r="J548" s="307"/>
      <c r="K548" s="307"/>
    </row>
    <row r="549" spans="1:11" customFormat="1" ht="15.75" customHeight="1" x14ac:dyDescent="0.2">
      <c r="A549" s="307"/>
      <c r="B549" s="307"/>
      <c r="C549" s="307"/>
      <c r="D549" s="307"/>
      <c r="E549" s="307"/>
      <c r="F549" s="307"/>
      <c r="G549" s="307"/>
      <c r="H549" s="307"/>
      <c r="I549" s="307"/>
      <c r="J549" s="307"/>
      <c r="K549" s="307"/>
    </row>
    <row r="551" spans="1:11" customFormat="1" ht="15.75" customHeight="1" x14ac:dyDescent="0.2">
      <c r="A551" s="307"/>
      <c r="B551" s="307"/>
      <c r="C551" s="307"/>
      <c r="D551" s="307"/>
      <c r="E551" s="307"/>
      <c r="F551" s="307"/>
      <c r="G551" s="307"/>
      <c r="H551" s="307"/>
      <c r="I551" s="307"/>
      <c r="J551" s="307"/>
      <c r="K551" s="307"/>
    </row>
    <row r="552" spans="1:11" customFormat="1" ht="15.75" customHeight="1" x14ac:dyDescent="0.2">
      <c r="A552" s="307"/>
      <c r="B552" s="307"/>
      <c r="C552" s="307"/>
      <c r="D552" s="307"/>
      <c r="E552" s="307"/>
      <c r="F552" s="307"/>
      <c r="G552" s="307"/>
      <c r="H552" s="307"/>
      <c r="I552" s="307"/>
      <c r="J552" s="307"/>
      <c r="K552" s="307"/>
    </row>
    <row r="553" spans="1:11" customFormat="1" ht="15.75" customHeight="1" x14ac:dyDescent="0.2">
      <c r="A553" s="307"/>
      <c r="B553" s="307"/>
      <c r="C553" s="307"/>
      <c r="D553" s="307"/>
      <c r="E553" s="307"/>
      <c r="F553" s="307"/>
      <c r="G553" s="307"/>
      <c r="H553" s="307"/>
      <c r="I553" s="307"/>
      <c r="J553" s="307"/>
      <c r="K553" s="307"/>
    </row>
    <row r="554" spans="1:11" customFormat="1" ht="15.75" customHeight="1" x14ac:dyDescent="0.2">
      <c r="A554" s="307"/>
      <c r="B554" s="307"/>
      <c r="C554" s="307"/>
      <c r="D554" s="307"/>
      <c r="E554" s="307"/>
      <c r="F554" s="307"/>
      <c r="G554" s="307"/>
      <c r="H554" s="307"/>
      <c r="I554" s="307"/>
      <c r="J554" s="307"/>
      <c r="K554" s="307"/>
    </row>
    <row r="830" spans="1:11" customFormat="1" ht="15.75" customHeight="1" x14ac:dyDescent="0.2">
      <c r="A830" s="307"/>
      <c r="B830" s="307"/>
      <c r="C830" s="307"/>
      <c r="D830" s="307"/>
      <c r="E830" s="307"/>
      <c r="F830" s="307"/>
      <c r="G830" s="307"/>
      <c r="H830" s="307"/>
      <c r="I830" s="307"/>
      <c r="J830" s="307"/>
      <c r="K830" s="307"/>
    </row>
    <row r="1156" spans="1:11" customFormat="1" ht="15.75" customHeight="1" x14ac:dyDescent="0.2">
      <c r="A1156" s="307"/>
      <c r="B1156" s="307"/>
      <c r="C1156" s="307"/>
      <c r="D1156" s="307"/>
      <c r="E1156" s="307"/>
      <c r="F1156" s="307"/>
      <c r="G1156" s="307"/>
      <c r="H1156" s="307"/>
      <c r="I1156" s="307"/>
      <c r="J1156" s="307"/>
      <c r="K1156" s="307"/>
    </row>
    <row r="1157" spans="1:11" customFormat="1" ht="15.75" customHeight="1" x14ac:dyDescent="0.2">
      <c r="A1157" s="307"/>
      <c r="B1157" s="307"/>
      <c r="C1157" s="307"/>
      <c r="D1157" s="307"/>
      <c r="E1157" s="307"/>
      <c r="F1157" s="307"/>
      <c r="G1157" s="307"/>
      <c r="H1157" s="307"/>
      <c r="I1157" s="307"/>
      <c r="J1157" s="307"/>
      <c r="K1157" s="307"/>
    </row>
    <row r="1158" spans="1:11" customFormat="1" ht="15.75" customHeight="1" x14ac:dyDescent="0.2">
      <c r="A1158" s="307"/>
      <c r="B1158" s="307"/>
      <c r="C1158" s="307"/>
      <c r="D1158" s="307"/>
      <c r="E1158" s="307"/>
      <c r="F1158" s="307"/>
      <c r="G1158" s="307"/>
      <c r="H1158" s="307"/>
      <c r="I1158" s="307"/>
      <c r="J1158" s="307"/>
      <c r="K1158" s="307"/>
    </row>
    <row r="1159" spans="1:11" customFormat="1" ht="15.75" customHeight="1" x14ac:dyDescent="0.2">
      <c r="A1159" s="307"/>
      <c r="B1159" s="307"/>
      <c r="C1159" s="307"/>
      <c r="D1159" s="307"/>
      <c r="E1159" s="307"/>
      <c r="F1159" s="307"/>
      <c r="G1159" s="307"/>
      <c r="H1159" s="307"/>
      <c r="I1159" s="307"/>
      <c r="J1159" s="307"/>
      <c r="K1159" s="307"/>
    </row>
    <row r="1160" spans="1:11" customFormat="1" ht="15.75" customHeight="1" x14ac:dyDescent="0.2">
      <c r="A1160" s="307"/>
      <c r="B1160" s="307"/>
      <c r="C1160" s="307"/>
      <c r="D1160" s="307"/>
      <c r="E1160" s="307"/>
      <c r="F1160" s="307"/>
      <c r="G1160" s="307"/>
      <c r="H1160" s="307"/>
      <c r="I1160" s="307"/>
      <c r="J1160" s="307"/>
      <c r="K1160" s="307"/>
    </row>
    <row r="1161" spans="1:11" customFormat="1" ht="15.75" customHeight="1" x14ac:dyDescent="0.2">
      <c r="A1161" s="307"/>
      <c r="B1161" s="307"/>
      <c r="C1161" s="307"/>
      <c r="D1161" s="307"/>
      <c r="E1161" s="307"/>
      <c r="F1161" s="307"/>
      <c r="G1161" s="307"/>
      <c r="H1161" s="307"/>
      <c r="I1161" s="307"/>
      <c r="J1161" s="307"/>
      <c r="K1161" s="307"/>
    </row>
    <row r="1162" spans="1:11" customFormat="1" ht="15.75" customHeight="1" x14ac:dyDescent="0.2">
      <c r="A1162" s="307"/>
      <c r="B1162" s="307"/>
      <c r="C1162" s="307"/>
      <c r="D1162" s="307"/>
      <c r="E1162" s="307"/>
      <c r="F1162" s="307"/>
      <c r="G1162" s="307"/>
      <c r="H1162" s="307"/>
      <c r="I1162" s="307"/>
      <c r="J1162" s="307"/>
      <c r="K1162" s="307"/>
    </row>
    <row r="1163" spans="1:11" customFormat="1" ht="15.75" customHeight="1" x14ac:dyDescent="0.2">
      <c r="A1163" s="307"/>
      <c r="B1163" s="307"/>
      <c r="C1163" s="307"/>
      <c r="D1163" s="307"/>
      <c r="E1163" s="307"/>
      <c r="F1163" s="307"/>
      <c r="G1163" s="307"/>
      <c r="H1163" s="307"/>
      <c r="I1163" s="307"/>
      <c r="J1163" s="307"/>
      <c r="K1163" s="307"/>
    </row>
    <row r="1164" spans="1:11" customFormat="1" ht="15.75" customHeight="1" x14ac:dyDescent="0.2">
      <c r="A1164" s="307"/>
      <c r="B1164" s="307"/>
      <c r="C1164" s="307"/>
      <c r="D1164" s="307"/>
      <c r="E1164" s="307"/>
      <c r="F1164" s="307"/>
      <c r="G1164" s="307"/>
      <c r="H1164" s="307"/>
      <c r="I1164" s="307"/>
      <c r="J1164" s="307"/>
      <c r="K1164" s="307"/>
    </row>
    <row r="1165" spans="1:11" customFormat="1" ht="15.75" customHeight="1" x14ac:dyDescent="0.2">
      <c r="A1165" s="307"/>
      <c r="B1165" s="307"/>
      <c r="C1165" s="307"/>
      <c r="D1165" s="307"/>
      <c r="E1165" s="307"/>
      <c r="F1165" s="307"/>
      <c r="G1165" s="307"/>
      <c r="H1165" s="307"/>
      <c r="I1165" s="307"/>
      <c r="J1165" s="307"/>
      <c r="K1165" s="307"/>
    </row>
    <row r="1166" spans="1:11" customFormat="1" ht="15.75" customHeight="1" x14ac:dyDescent="0.2">
      <c r="A1166" s="307"/>
      <c r="B1166" s="307"/>
      <c r="C1166" s="307"/>
      <c r="D1166" s="307"/>
      <c r="E1166" s="307"/>
      <c r="F1166" s="307"/>
      <c r="G1166" s="307"/>
      <c r="H1166" s="307"/>
      <c r="I1166" s="307"/>
      <c r="J1166" s="307"/>
      <c r="K1166" s="307"/>
    </row>
    <row r="1167" spans="1:11" customFormat="1" ht="15.75" customHeight="1" x14ac:dyDescent="0.2">
      <c r="A1167" s="307"/>
      <c r="B1167" s="307"/>
      <c r="C1167" s="307"/>
      <c r="D1167" s="307"/>
      <c r="E1167" s="307"/>
      <c r="F1167" s="307"/>
      <c r="G1167" s="307"/>
      <c r="H1167" s="307"/>
      <c r="I1167" s="307"/>
      <c r="J1167" s="307"/>
      <c r="K1167" s="307"/>
    </row>
    <row r="1168" spans="1:11" customFormat="1" ht="15.75" customHeight="1" x14ac:dyDescent="0.2">
      <c r="A1168" s="307"/>
      <c r="B1168" s="307"/>
      <c r="C1168" s="307"/>
      <c r="D1168" s="307"/>
      <c r="E1168" s="307"/>
      <c r="F1168" s="307"/>
      <c r="G1168" s="307"/>
      <c r="H1168" s="307"/>
      <c r="I1168" s="307"/>
      <c r="J1168" s="307"/>
      <c r="K1168" s="307"/>
    </row>
    <row r="1169" spans="1:11" customFormat="1" ht="15.75" customHeight="1" x14ac:dyDescent="0.2">
      <c r="A1169" s="307"/>
      <c r="B1169" s="307"/>
      <c r="C1169" s="307"/>
      <c r="D1169" s="307"/>
      <c r="E1169" s="307"/>
      <c r="F1169" s="307"/>
      <c r="G1169" s="307"/>
      <c r="H1169" s="307"/>
      <c r="I1169" s="307"/>
      <c r="J1169" s="307"/>
      <c r="K1169" s="307"/>
    </row>
    <row r="1170" spans="1:11" customFormat="1" ht="15.75" customHeight="1" x14ac:dyDescent="0.2">
      <c r="A1170" s="307"/>
      <c r="B1170" s="307"/>
      <c r="C1170" s="307"/>
      <c r="D1170" s="307"/>
      <c r="E1170" s="307"/>
      <c r="F1170" s="307"/>
      <c r="G1170" s="307"/>
      <c r="H1170" s="307"/>
      <c r="I1170" s="307"/>
      <c r="J1170" s="307"/>
      <c r="K1170" s="307"/>
    </row>
    <row r="1171" spans="1:11" customFormat="1" ht="15.75" customHeight="1" x14ac:dyDescent="0.2">
      <c r="A1171" s="307"/>
      <c r="B1171" s="307"/>
      <c r="C1171" s="307"/>
      <c r="D1171" s="307"/>
      <c r="E1171" s="307"/>
      <c r="F1171" s="307"/>
      <c r="G1171" s="307"/>
      <c r="H1171" s="307"/>
      <c r="I1171" s="307"/>
      <c r="J1171" s="307"/>
      <c r="K1171" s="307"/>
    </row>
    <row r="1172" spans="1:11" customFormat="1" ht="15.75" customHeight="1" x14ac:dyDescent="0.2">
      <c r="A1172" s="307"/>
      <c r="B1172" s="307"/>
      <c r="C1172" s="307"/>
      <c r="D1172" s="307"/>
      <c r="E1172" s="307"/>
      <c r="F1172" s="307"/>
      <c r="G1172" s="307"/>
      <c r="H1172" s="307"/>
      <c r="I1172" s="307"/>
      <c r="J1172" s="307"/>
      <c r="K1172" s="307"/>
    </row>
    <row r="1173" spans="1:11" customFormat="1" ht="15.75" customHeight="1" x14ac:dyDescent="0.2">
      <c r="A1173" s="307"/>
      <c r="B1173" s="307"/>
      <c r="C1173" s="307"/>
      <c r="D1173" s="307"/>
      <c r="E1173" s="307"/>
      <c r="F1173" s="307"/>
      <c r="G1173" s="307"/>
      <c r="H1173" s="307"/>
      <c r="I1173" s="307"/>
      <c r="J1173" s="307"/>
      <c r="K1173" s="307"/>
    </row>
    <row r="1174" spans="1:11" customFormat="1" ht="15.75" customHeight="1" x14ac:dyDescent="0.2">
      <c r="A1174" s="307"/>
      <c r="B1174" s="307"/>
      <c r="C1174" s="307"/>
      <c r="D1174" s="307"/>
      <c r="E1174" s="307"/>
      <c r="F1174" s="307"/>
      <c r="G1174" s="307"/>
      <c r="H1174" s="307"/>
      <c r="I1174" s="307"/>
      <c r="J1174" s="307"/>
      <c r="K1174" s="307"/>
    </row>
    <row r="1175" spans="1:11" customFormat="1" ht="15.75" customHeight="1" x14ac:dyDescent="0.2">
      <c r="A1175" s="307"/>
      <c r="B1175" s="307"/>
      <c r="C1175" s="307"/>
      <c r="D1175" s="307"/>
      <c r="E1175" s="307"/>
      <c r="F1175" s="307"/>
      <c r="G1175" s="307"/>
      <c r="H1175" s="307"/>
      <c r="I1175" s="307"/>
      <c r="J1175" s="307"/>
      <c r="K1175" s="307"/>
    </row>
    <row r="1176" spans="1:11" customFormat="1" ht="15.75" customHeight="1" x14ac:dyDescent="0.2">
      <c r="A1176" s="307"/>
      <c r="B1176" s="307"/>
      <c r="C1176" s="307"/>
      <c r="D1176" s="307"/>
      <c r="E1176" s="307"/>
      <c r="F1176" s="307"/>
      <c r="G1176" s="307"/>
      <c r="H1176" s="307"/>
      <c r="I1176" s="307"/>
      <c r="J1176" s="307"/>
      <c r="K1176" s="307"/>
    </row>
    <row r="1177" spans="1:11" customFormat="1" ht="15.75" customHeight="1" x14ac:dyDescent="0.2">
      <c r="A1177" s="307"/>
      <c r="B1177" s="307"/>
      <c r="C1177" s="307"/>
      <c r="D1177" s="307"/>
      <c r="E1177" s="307"/>
      <c r="F1177" s="307"/>
      <c r="G1177" s="307"/>
      <c r="H1177" s="307"/>
      <c r="I1177" s="307"/>
      <c r="J1177" s="307"/>
      <c r="K1177" s="307"/>
    </row>
    <row r="1178" spans="1:11" customFormat="1" ht="15.75" customHeight="1" x14ac:dyDescent="0.2">
      <c r="A1178" s="307"/>
      <c r="B1178" s="307"/>
      <c r="C1178" s="307"/>
      <c r="D1178" s="307"/>
      <c r="E1178" s="307"/>
      <c r="F1178" s="307"/>
      <c r="G1178" s="307"/>
      <c r="H1178" s="307"/>
      <c r="I1178" s="307"/>
      <c r="J1178" s="307"/>
      <c r="K1178" s="307"/>
    </row>
    <row r="1179" spans="1:11" customFormat="1" ht="15.75" customHeight="1" x14ac:dyDescent="0.2">
      <c r="A1179" s="307"/>
      <c r="B1179" s="307"/>
      <c r="C1179" s="307"/>
      <c r="D1179" s="307"/>
      <c r="E1179" s="307"/>
      <c r="F1179" s="307"/>
      <c r="G1179" s="307"/>
      <c r="H1179" s="307"/>
      <c r="I1179" s="307"/>
      <c r="J1179" s="307"/>
      <c r="K1179" s="307"/>
    </row>
    <row r="1180" spans="1:11" customFormat="1" ht="15.75" customHeight="1" x14ac:dyDescent="0.2">
      <c r="A1180" s="307"/>
      <c r="B1180" s="307"/>
      <c r="C1180" s="307"/>
      <c r="D1180" s="307"/>
      <c r="E1180" s="307"/>
      <c r="F1180" s="307"/>
      <c r="G1180" s="307"/>
      <c r="H1180" s="307"/>
      <c r="I1180" s="307"/>
      <c r="J1180" s="307"/>
      <c r="K1180" s="307"/>
    </row>
    <row r="1181" spans="1:11" customFormat="1" ht="15.75" customHeight="1" x14ac:dyDescent="0.2">
      <c r="A1181" s="307"/>
      <c r="B1181" s="307"/>
      <c r="C1181" s="307"/>
      <c r="D1181" s="307"/>
      <c r="E1181" s="307"/>
      <c r="F1181" s="307"/>
      <c r="G1181" s="307"/>
      <c r="H1181" s="307"/>
      <c r="I1181" s="307"/>
      <c r="J1181" s="307"/>
      <c r="K1181" s="307"/>
    </row>
    <row r="1182" spans="1:11" customFormat="1" ht="15.75" customHeight="1" x14ac:dyDescent="0.2">
      <c r="A1182" s="307"/>
      <c r="B1182" s="307"/>
      <c r="C1182" s="307"/>
      <c r="D1182" s="307"/>
      <c r="E1182" s="307"/>
      <c r="F1182" s="307"/>
      <c r="G1182" s="307"/>
      <c r="H1182" s="307"/>
      <c r="I1182" s="307"/>
      <c r="J1182" s="307"/>
      <c r="K1182" s="307"/>
    </row>
    <row r="1183" spans="1:11" customFormat="1" ht="15.75" customHeight="1" x14ac:dyDescent="0.2">
      <c r="A1183" s="307"/>
      <c r="B1183" s="307"/>
      <c r="C1183" s="307"/>
      <c r="D1183" s="307"/>
      <c r="E1183" s="307"/>
      <c r="F1183" s="307"/>
      <c r="G1183" s="307"/>
      <c r="H1183" s="307"/>
      <c r="I1183" s="307"/>
      <c r="J1183" s="307"/>
      <c r="K1183" s="307"/>
    </row>
    <row r="1184" spans="1:11" customFormat="1" ht="15.75" customHeight="1" x14ac:dyDescent="0.2">
      <c r="A1184" s="307"/>
      <c r="B1184" s="307"/>
      <c r="C1184" s="307"/>
      <c r="D1184" s="307"/>
      <c r="E1184" s="307"/>
      <c r="F1184" s="307"/>
      <c r="G1184" s="307"/>
      <c r="H1184" s="307"/>
      <c r="I1184" s="307"/>
      <c r="J1184" s="307"/>
      <c r="K1184" s="307"/>
    </row>
    <row r="1185" spans="1:11" customFormat="1" ht="15.75" customHeight="1" x14ac:dyDescent="0.2">
      <c r="A1185" s="307"/>
      <c r="B1185" s="307"/>
      <c r="C1185" s="307"/>
      <c r="D1185" s="307"/>
      <c r="E1185" s="307"/>
      <c r="F1185" s="307"/>
      <c r="G1185" s="307"/>
      <c r="H1185" s="307"/>
      <c r="I1185" s="307"/>
      <c r="J1185" s="307"/>
      <c r="K1185" s="307"/>
    </row>
    <row r="1186" spans="1:11" customFormat="1" ht="15.75" customHeight="1" x14ac:dyDescent="0.2">
      <c r="A1186" s="307"/>
      <c r="B1186" s="307"/>
      <c r="C1186" s="307"/>
      <c r="D1186" s="307"/>
      <c r="E1186" s="307"/>
      <c r="F1186" s="307"/>
      <c r="G1186" s="307"/>
      <c r="H1186" s="307"/>
      <c r="I1186" s="307"/>
      <c r="J1186" s="307"/>
      <c r="K1186" s="307"/>
    </row>
    <row r="1187" spans="1:11" customFormat="1" ht="15.75" customHeight="1" x14ac:dyDescent="0.2">
      <c r="A1187" s="307"/>
      <c r="B1187" s="307"/>
      <c r="C1187" s="307"/>
      <c r="D1187" s="307"/>
      <c r="E1187" s="307"/>
      <c r="F1187" s="307"/>
      <c r="G1187" s="307"/>
      <c r="H1187" s="307"/>
      <c r="I1187" s="307"/>
      <c r="J1187" s="307"/>
      <c r="K1187" s="307"/>
    </row>
    <row r="1188" spans="1:11" customFormat="1" ht="15.75" customHeight="1" x14ac:dyDescent="0.2">
      <c r="A1188" s="307"/>
      <c r="B1188" s="307"/>
      <c r="C1188" s="307"/>
      <c r="D1188" s="307"/>
      <c r="E1188" s="307"/>
      <c r="F1188" s="307"/>
      <c r="G1188" s="307"/>
      <c r="H1188" s="307"/>
      <c r="I1188" s="307"/>
      <c r="J1188" s="307"/>
      <c r="K1188" s="307"/>
    </row>
    <row r="1189" spans="1:11" customFormat="1" ht="15.75" customHeight="1" x14ac:dyDescent="0.2">
      <c r="A1189" s="307"/>
      <c r="B1189" s="307"/>
      <c r="C1189" s="307"/>
      <c r="D1189" s="307"/>
      <c r="E1189" s="307"/>
      <c r="F1189" s="307"/>
      <c r="G1189" s="307"/>
      <c r="H1189" s="307"/>
      <c r="I1189" s="307"/>
      <c r="J1189" s="307"/>
      <c r="K1189" s="307"/>
    </row>
    <row r="1190" spans="1:11" customFormat="1" ht="15.75" customHeight="1" x14ac:dyDescent="0.2">
      <c r="A1190" s="307"/>
      <c r="B1190" s="307"/>
      <c r="C1190" s="307"/>
      <c r="D1190" s="307"/>
      <c r="E1190" s="307"/>
      <c r="F1190" s="307"/>
      <c r="G1190" s="307"/>
      <c r="H1190" s="307"/>
      <c r="I1190" s="307"/>
      <c r="J1190" s="307"/>
      <c r="K1190" s="307"/>
    </row>
    <row r="1191" spans="1:11" customFormat="1" ht="15.75" customHeight="1" x14ac:dyDescent="0.2">
      <c r="A1191" s="307"/>
      <c r="B1191" s="307"/>
      <c r="C1191" s="307"/>
      <c r="D1191" s="307"/>
      <c r="E1191" s="307"/>
      <c r="F1191" s="307"/>
      <c r="G1191" s="307"/>
      <c r="H1191" s="307"/>
      <c r="I1191" s="307"/>
      <c r="J1191" s="307"/>
      <c r="K1191" s="307"/>
    </row>
    <row r="1192" spans="1:11" customFormat="1" ht="15.75" customHeight="1" x14ac:dyDescent="0.2">
      <c r="A1192" s="307"/>
      <c r="B1192" s="307"/>
      <c r="C1192" s="307"/>
      <c r="D1192" s="307"/>
      <c r="E1192" s="307"/>
      <c r="F1192" s="307"/>
      <c r="G1192" s="307"/>
      <c r="H1192" s="307"/>
      <c r="I1192" s="307"/>
      <c r="J1192" s="307"/>
      <c r="K1192" s="307"/>
    </row>
    <row r="1193" spans="1:11" customFormat="1" ht="15.75" customHeight="1" x14ac:dyDescent="0.2">
      <c r="A1193" s="307"/>
      <c r="B1193" s="307"/>
      <c r="C1193" s="307"/>
      <c r="D1193" s="307"/>
      <c r="E1193" s="307"/>
      <c r="F1193" s="307"/>
      <c r="G1193" s="307"/>
      <c r="H1193" s="307"/>
      <c r="I1193" s="307"/>
      <c r="J1193" s="307"/>
      <c r="K1193" s="307"/>
    </row>
    <row r="1194" spans="1:11" customFormat="1" ht="15.75" customHeight="1" x14ac:dyDescent="0.2">
      <c r="A1194" s="307"/>
      <c r="B1194" s="307"/>
      <c r="C1194" s="307"/>
      <c r="D1194" s="307"/>
      <c r="E1194" s="307"/>
      <c r="F1194" s="307"/>
      <c r="G1194" s="307"/>
      <c r="H1194" s="307"/>
      <c r="I1194" s="307"/>
      <c r="J1194" s="307"/>
      <c r="K1194" s="307"/>
    </row>
    <row r="1195" spans="1:11" customFormat="1" ht="15.75" customHeight="1" x14ac:dyDescent="0.2">
      <c r="A1195" s="307"/>
      <c r="B1195" s="307"/>
      <c r="C1195" s="307"/>
      <c r="D1195" s="307"/>
      <c r="E1195" s="307"/>
      <c r="F1195" s="307"/>
      <c r="G1195" s="307"/>
      <c r="H1195" s="307"/>
      <c r="I1195" s="307"/>
      <c r="J1195" s="307"/>
      <c r="K1195" s="307"/>
    </row>
    <row r="1196" spans="1:11" customFormat="1" ht="15.75" customHeight="1" x14ac:dyDescent="0.2">
      <c r="A1196" s="307"/>
      <c r="B1196" s="307"/>
      <c r="C1196" s="307"/>
      <c r="D1196" s="307"/>
      <c r="E1196" s="307"/>
      <c r="F1196" s="307"/>
      <c r="G1196" s="307"/>
      <c r="H1196" s="307"/>
      <c r="I1196" s="307"/>
      <c r="J1196" s="307"/>
      <c r="K1196" s="307"/>
    </row>
    <row r="1197" spans="1:11" customFormat="1" ht="15.75" customHeight="1" x14ac:dyDescent="0.2">
      <c r="A1197" s="307"/>
      <c r="B1197" s="307"/>
      <c r="C1197" s="307"/>
      <c r="D1197" s="307"/>
      <c r="E1197" s="307"/>
      <c r="F1197" s="307"/>
      <c r="G1197" s="307"/>
      <c r="H1197" s="307"/>
      <c r="I1197" s="307"/>
      <c r="J1197" s="307"/>
      <c r="K1197" s="307"/>
    </row>
    <row r="1198" spans="1:11" customFormat="1" ht="15.75" customHeight="1" x14ac:dyDescent="0.2">
      <c r="A1198" s="307"/>
      <c r="B1198" s="307"/>
      <c r="C1198" s="307"/>
      <c r="D1198" s="307"/>
      <c r="E1198" s="307"/>
      <c r="F1198" s="307"/>
      <c r="G1198" s="307"/>
      <c r="H1198" s="307"/>
      <c r="I1198" s="307"/>
      <c r="J1198" s="307"/>
      <c r="K1198" s="307"/>
    </row>
    <row r="1199" spans="1:11" customFormat="1" ht="15.75" customHeight="1" x14ac:dyDescent="0.2">
      <c r="A1199" s="307"/>
      <c r="B1199" s="307"/>
      <c r="C1199" s="307"/>
      <c r="D1199" s="307"/>
      <c r="E1199" s="307"/>
      <c r="F1199" s="307"/>
      <c r="G1199" s="307"/>
      <c r="H1199" s="307"/>
      <c r="I1199" s="307"/>
      <c r="J1199" s="307"/>
      <c r="K1199" s="307"/>
    </row>
    <row r="1200" spans="1:11" customFormat="1" ht="15.75" customHeight="1" x14ac:dyDescent="0.2">
      <c r="A1200" s="307"/>
      <c r="B1200" s="307"/>
      <c r="C1200" s="307"/>
      <c r="D1200" s="307"/>
      <c r="E1200" s="307"/>
      <c r="F1200" s="307"/>
      <c r="G1200" s="307"/>
      <c r="H1200" s="307"/>
      <c r="I1200" s="307"/>
      <c r="J1200" s="307"/>
      <c r="K1200" s="307"/>
    </row>
    <row r="1201" spans="1:11" customFormat="1" ht="15.75" customHeight="1" x14ac:dyDescent="0.2">
      <c r="A1201" s="307"/>
      <c r="B1201" s="307"/>
      <c r="C1201" s="307"/>
      <c r="D1201" s="307"/>
      <c r="E1201" s="307"/>
      <c r="F1201" s="307"/>
      <c r="G1201" s="307"/>
      <c r="H1201" s="307"/>
      <c r="I1201" s="307"/>
      <c r="J1201" s="307"/>
      <c r="K1201" s="307"/>
    </row>
    <row r="1202" spans="1:11" customFormat="1" ht="15.75" customHeight="1" x14ac:dyDescent="0.2">
      <c r="A1202" s="307"/>
      <c r="B1202" s="307"/>
      <c r="C1202" s="307"/>
      <c r="D1202" s="307"/>
      <c r="E1202" s="307"/>
      <c r="F1202" s="307"/>
      <c r="G1202" s="307"/>
      <c r="H1202" s="307"/>
      <c r="I1202" s="307"/>
      <c r="J1202" s="307"/>
      <c r="K1202" s="307"/>
    </row>
    <row r="1203" spans="1:11" customFormat="1" ht="15.75" customHeight="1" x14ac:dyDescent="0.2">
      <c r="A1203" s="307"/>
      <c r="B1203" s="307"/>
      <c r="C1203" s="307"/>
      <c r="D1203" s="307"/>
      <c r="E1203" s="307"/>
      <c r="F1203" s="307"/>
      <c r="G1203" s="307"/>
      <c r="H1203" s="307"/>
      <c r="I1203" s="307"/>
      <c r="J1203" s="307"/>
      <c r="K1203" s="307"/>
    </row>
    <row r="1204" spans="1:11" customFormat="1" ht="15.75" customHeight="1" x14ac:dyDescent="0.2">
      <c r="A1204" s="307"/>
      <c r="B1204" s="307"/>
      <c r="C1204" s="307"/>
      <c r="D1204" s="307"/>
      <c r="E1204" s="307"/>
      <c r="F1204" s="307"/>
      <c r="G1204" s="307"/>
      <c r="H1204" s="307"/>
      <c r="I1204" s="307"/>
      <c r="J1204" s="307"/>
      <c r="K1204" s="307"/>
    </row>
    <row r="1205" spans="1:11" customFormat="1" ht="15.75" customHeight="1" x14ac:dyDescent="0.2">
      <c r="A1205" s="307"/>
      <c r="B1205" s="307"/>
      <c r="C1205" s="307"/>
      <c r="D1205" s="307"/>
      <c r="E1205" s="307"/>
      <c r="F1205" s="307"/>
      <c r="G1205" s="307"/>
      <c r="H1205" s="307"/>
      <c r="I1205" s="307"/>
      <c r="J1205" s="307"/>
      <c r="K1205" s="307"/>
    </row>
    <row r="1206" spans="1:11" customFormat="1" ht="15.75" customHeight="1" x14ac:dyDescent="0.2">
      <c r="A1206" s="307"/>
      <c r="B1206" s="307"/>
      <c r="C1206" s="307"/>
      <c r="D1206" s="307"/>
      <c r="E1206" s="307"/>
      <c r="F1206" s="307"/>
      <c r="G1206" s="307"/>
      <c r="H1206" s="307"/>
      <c r="I1206" s="307"/>
      <c r="J1206" s="307"/>
      <c r="K1206" s="307"/>
    </row>
    <row r="1207" spans="1:11" customFormat="1" ht="15.75" customHeight="1" x14ac:dyDescent="0.2">
      <c r="A1207" s="307"/>
      <c r="B1207" s="307"/>
      <c r="C1207" s="307"/>
      <c r="D1207" s="307"/>
      <c r="E1207" s="307"/>
      <c r="F1207" s="307"/>
      <c r="G1207" s="307"/>
      <c r="H1207" s="307"/>
      <c r="I1207" s="307"/>
      <c r="J1207" s="307"/>
      <c r="K1207" s="307"/>
    </row>
    <row r="1208" spans="1:11" customFormat="1" ht="15.75" customHeight="1" x14ac:dyDescent="0.2">
      <c r="A1208" s="307"/>
      <c r="B1208" s="307"/>
      <c r="C1208" s="307"/>
      <c r="D1208" s="307"/>
      <c r="E1208" s="307"/>
      <c r="F1208" s="307"/>
      <c r="G1208" s="307"/>
      <c r="H1208" s="307"/>
      <c r="I1208" s="307"/>
      <c r="J1208" s="307"/>
      <c r="K1208" s="307"/>
    </row>
    <row r="1209" spans="1:11" customFormat="1" ht="15.75" customHeight="1" x14ac:dyDescent="0.2">
      <c r="A1209" s="307"/>
      <c r="B1209" s="307"/>
      <c r="C1209" s="307"/>
      <c r="D1209" s="307"/>
      <c r="E1209" s="307"/>
      <c r="F1209" s="307"/>
      <c r="G1209" s="307"/>
      <c r="H1209" s="307"/>
      <c r="I1209" s="307"/>
      <c r="J1209" s="307"/>
      <c r="K1209" s="307"/>
    </row>
    <row r="1210" spans="1:11" customFormat="1" ht="15.75" customHeight="1" x14ac:dyDescent="0.2">
      <c r="A1210" s="307"/>
      <c r="B1210" s="307"/>
      <c r="C1210" s="307"/>
      <c r="D1210" s="307"/>
      <c r="E1210" s="307"/>
      <c r="F1210" s="307"/>
      <c r="G1210" s="307"/>
      <c r="H1210" s="307"/>
      <c r="I1210" s="307"/>
      <c r="J1210" s="307"/>
      <c r="K1210" s="307"/>
    </row>
    <row r="1211" spans="1:11" customFormat="1" ht="15.75" customHeight="1" x14ac:dyDescent="0.2">
      <c r="A1211" s="307"/>
      <c r="B1211" s="307"/>
      <c r="C1211" s="307"/>
      <c r="D1211" s="307"/>
      <c r="E1211" s="307"/>
      <c r="F1211" s="307"/>
      <c r="G1211" s="307"/>
      <c r="H1211" s="307"/>
      <c r="I1211" s="307"/>
      <c r="J1211" s="307"/>
      <c r="K1211" s="307"/>
    </row>
    <row r="1212" spans="1:11" customFormat="1" ht="15.75" customHeight="1" x14ac:dyDescent="0.2">
      <c r="A1212" s="307"/>
      <c r="B1212" s="307"/>
      <c r="C1212" s="307"/>
      <c r="D1212" s="307"/>
      <c r="E1212" s="307"/>
      <c r="F1212" s="307"/>
      <c r="G1212" s="307"/>
      <c r="H1212" s="307"/>
      <c r="I1212" s="307"/>
      <c r="J1212" s="307"/>
      <c r="K1212" s="307"/>
    </row>
    <row r="1213" spans="1:11" customFormat="1" ht="15.75" customHeight="1" x14ac:dyDescent="0.2">
      <c r="A1213" s="307"/>
      <c r="B1213" s="307"/>
      <c r="C1213" s="307"/>
      <c r="D1213" s="307"/>
      <c r="E1213" s="307"/>
      <c r="F1213" s="307"/>
      <c r="G1213" s="307"/>
      <c r="H1213" s="307"/>
      <c r="I1213" s="307"/>
      <c r="J1213" s="307"/>
      <c r="K1213" s="307"/>
    </row>
    <row r="1214" spans="1:11" customFormat="1" ht="15.75" customHeight="1" x14ac:dyDescent="0.2">
      <c r="A1214" s="307"/>
      <c r="B1214" s="307"/>
      <c r="C1214" s="307"/>
      <c r="D1214" s="307"/>
      <c r="E1214" s="307"/>
      <c r="F1214" s="307"/>
      <c r="G1214" s="307"/>
      <c r="H1214" s="307"/>
      <c r="I1214" s="307"/>
      <c r="J1214" s="307"/>
      <c r="K1214" s="307"/>
    </row>
    <row r="1215" spans="1:11" customFormat="1" ht="15.75" customHeight="1" x14ac:dyDescent="0.2">
      <c r="A1215" s="307"/>
      <c r="B1215" s="307"/>
      <c r="C1215" s="307"/>
      <c r="D1215" s="307"/>
      <c r="E1215" s="307"/>
      <c r="F1215" s="307"/>
      <c r="G1215" s="307"/>
      <c r="H1215" s="307"/>
      <c r="I1215" s="307"/>
      <c r="J1215" s="307"/>
      <c r="K1215" s="307"/>
    </row>
    <row r="1216" spans="1:11" customFormat="1" ht="15.75" customHeight="1" x14ac:dyDescent="0.2">
      <c r="A1216" s="307"/>
      <c r="B1216" s="307"/>
      <c r="C1216" s="307"/>
      <c r="D1216" s="307"/>
      <c r="E1216" s="307"/>
      <c r="F1216" s="307"/>
      <c r="G1216" s="307"/>
      <c r="H1216" s="307"/>
      <c r="I1216" s="307"/>
      <c r="J1216" s="307"/>
      <c r="K1216" s="307"/>
    </row>
    <row r="1217" spans="1:11" customFormat="1" ht="15.75" customHeight="1" x14ac:dyDescent="0.2">
      <c r="A1217" s="307"/>
      <c r="B1217" s="307"/>
      <c r="C1217" s="307"/>
      <c r="D1217" s="307"/>
      <c r="E1217" s="307"/>
      <c r="F1217" s="307"/>
      <c r="G1217" s="307"/>
      <c r="H1217" s="307"/>
      <c r="I1217" s="307"/>
      <c r="J1217" s="307"/>
      <c r="K1217" s="307"/>
    </row>
    <row r="1218" spans="1:11" customFormat="1" ht="15.75" customHeight="1" x14ac:dyDescent="0.2">
      <c r="A1218" s="307"/>
      <c r="B1218" s="307"/>
      <c r="C1218" s="307"/>
      <c r="D1218" s="307"/>
      <c r="E1218" s="307"/>
      <c r="F1218" s="307"/>
      <c r="G1218" s="307"/>
      <c r="H1218" s="307"/>
      <c r="I1218" s="307"/>
      <c r="J1218" s="307"/>
      <c r="K1218" s="307"/>
    </row>
    <row r="1219" spans="1:11" customFormat="1" ht="15.75" customHeight="1" x14ac:dyDescent="0.2">
      <c r="A1219" s="307"/>
      <c r="B1219" s="307"/>
      <c r="C1219" s="307"/>
      <c r="D1219" s="307"/>
      <c r="E1219" s="307"/>
      <c r="F1219" s="307"/>
      <c r="G1219" s="307"/>
      <c r="H1219" s="307"/>
      <c r="I1219" s="307"/>
      <c r="J1219" s="307"/>
      <c r="K1219" s="307"/>
    </row>
    <row r="1220" spans="1:11" customFormat="1" ht="15.75" customHeight="1" x14ac:dyDescent="0.2">
      <c r="A1220" s="307"/>
      <c r="B1220" s="307"/>
      <c r="C1220" s="307"/>
      <c r="D1220" s="307"/>
      <c r="E1220" s="307"/>
      <c r="F1220" s="307"/>
      <c r="G1220" s="307"/>
      <c r="H1220" s="307"/>
      <c r="I1220" s="307"/>
      <c r="J1220" s="307"/>
      <c r="K1220" s="307"/>
    </row>
    <row r="1221" spans="1:11" customFormat="1" ht="15.75" customHeight="1" x14ac:dyDescent="0.2">
      <c r="A1221" s="307"/>
      <c r="B1221" s="307"/>
      <c r="C1221" s="307"/>
      <c r="D1221" s="307"/>
      <c r="E1221" s="307"/>
      <c r="F1221" s="307"/>
      <c r="G1221" s="307"/>
      <c r="H1221" s="307"/>
      <c r="I1221" s="307"/>
      <c r="J1221" s="307"/>
      <c r="K1221" s="307"/>
    </row>
    <row r="1222" spans="1:11" customFormat="1" ht="15.75" customHeight="1" x14ac:dyDescent="0.2">
      <c r="A1222" s="307"/>
      <c r="B1222" s="307"/>
      <c r="C1222" s="307"/>
      <c r="D1222" s="307"/>
      <c r="E1222" s="307"/>
      <c r="F1222" s="307"/>
      <c r="G1222" s="307"/>
      <c r="H1222" s="307"/>
      <c r="I1222" s="307"/>
      <c r="J1222" s="307"/>
      <c r="K1222" s="307"/>
    </row>
    <row r="1223" spans="1:11" customFormat="1" ht="15.75" customHeight="1" x14ac:dyDescent="0.2">
      <c r="A1223" s="307"/>
      <c r="B1223" s="307"/>
      <c r="C1223" s="307"/>
      <c r="D1223" s="307"/>
      <c r="E1223" s="307"/>
      <c r="F1223" s="307"/>
      <c r="G1223" s="307"/>
      <c r="H1223" s="307"/>
      <c r="I1223" s="307"/>
      <c r="J1223" s="307"/>
      <c r="K1223" s="307"/>
    </row>
    <row r="1224" spans="1:11" customFormat="1" ht="15.75" customHeight="1" x14ac:dyDescent="0.2">
      <c r="A1224" s="307"/>
      <c r="B1224" s="307"/>
      <c r="C1224" s="307"/>
      <c r="D1224" s="307"/>
      <c r="E1224" s="307"/>
      <c r="F1224" s="307"/>
      <c r="G1224" s="307"/>
      <c r="H1224" s="307"/>
      <c r="I1224" s="307"/>
      <c r="J1224" s="307"/>
      <c r="K1224" s="307"/>
    </row>
    <row r="1225" spans="1:11" customFormat="1" ht="15.75" customHeight="1" x14ac:dyDescent="0.2">
      <c r="A1225" s="307"/>
      <c r="B1225" s="307"/>
      <c r="C1225" s="307"/>
      <c r="D1225" s="307"/>
      <c r="E1225" s="307"/>
      <c r="F1225" s="307"/>
      <c r="G1225" s="307"/>
      <c r="H1225" s="307"/>
      <c r="I1225" s="307"/>
      <c r="J1225" s="307"/>
      <c r="K1225" s="307"/>
    </row>
    <row r="1226" spans="1:11" customFormat="1" ht="15.75" customHeight="1" x14ac:dyDescent="0.2">
      <c r="A1226" s="307"/>
      <c r="B1226" s="307"/>
      <c r="C1226" s="307"/>
      <c r="D1226" s="307"/>
      <c r="E1226" s="307"/>
      <c r="F1226" s="307"/>
      <c r="G1226" s="307"/>
      <c r="H1226" s="307"/>
      <c r="I1226" s="307"/>
      <c r="J1226" s="307"/>
      <c r="K1226" s="307"/>
    </row>
    <row r="1227" spans="1:11" customFormat="1" ht="15.75" customHeight="1" x14ac:dyDescent="0.2">
      <c r="A1227" s="307"/>
      <c r="B1227" s="307"/>
      <c r="C1227" s="307"/>
      <c r="D1227" s="307"/>
      <c r="E1227" s="307"/>
      <c r="F1227" s="307"/>
      <c r="G1227" s="307"/>
      <c r="H1227" s="307"/>
      <c r="I1227" s="307"/>
      <c r="J1227" s="307"/>
      <c r="K1227" s="307"/>
    </row>
    <row r="1228" spans="1:11" customFormat="1" ht="15.75" customHeight="1" x14ac:dyDescent="0.2">
      <c r="A1228" s="307"/>
      <c r="B1228" s="307"/>
      <c r="C1228" s="307"/>
      <c r="D1228" s="307"/>
      <c r="E1228" s="307"/>
      <c r="F1228" s="307"/>
      <c r="G1228" s="307"/>
      <c r="H1228" s="307"/>
      <c r="I1228" s="307"/>
      <c r="J1228" s="307"/>
      <c r="K1228" s="307"/>
    </row>
    <row r="1229" spans="1:11" customFormat="1" ht="15.75" customHeight="1" x14ac:dyDescent="0.2">
      <c r="A1229" s="307"/>
      <c r="B1229" s="307"/>
      <c r="C1229" s="307"/>
      <c r="D1229" s="307"/>
      <c r="E1229" s="307"/>
      <c r="F1229" s="307"/>
      <c r="G1229" s="307"/>
      <c r="H1229" s="307"/>
      <c r="I1229" s="307"/>
      <c r="J1229" s="307"/>
      <c r="K1229" s="307"/>
    </row>
    <row r="1230" spans="1:11" customFormat="1" ht="15.75" customHeight="1" x14ac:dyDescent="0.2">
      <c r="A1230" s="307"/>
      <c r="B1230" s="307"/>
      <c r="C1230" s="307"/>
      <c r="D1230" s="307"/>
      <c r="E1230" s="307"/>
      <c r="F1230" s="307"/>
      <c r="G1230" s="307"/>
      <c r="H1230" s="307"/>
      <c r="I1230" s="307"/>
      <c r="J1230" s="307"/>
      <c r="K1230" s="307"/>
    </row>
    <row r="1231" spans="1:11" customFormat="1" ht="15.75" customHeight="1" x14ac:dyDescent="0.2">
      <c r="A1231" s="307"/>
      <c r="B1231" s="307"/>
      <c r="C1231" s="307"/>
      <c r="D1231" s="307"/>
      <c r="E1231" s="307"/>
      <c r="F1231" s="307"/>
      <c r="G1231" s="307"/>
      <c r="H1231" s="307"/>
      <c r="I1231" s="307"/>
      <c r="J1231" s="307"/>
      <c r="K1231" s="307"/>
    </row>
    <row r="1232" spans="1:11" customFormat="1" ht="15.75" customHeight="1" x14ac:dyDescent="0.2">
      <c r="A1232" s="307"/>
      <c r="B1232" s="307"/>
      <c r="C1232" s="307"/>
      <c r="D1232" s="307"/>
      <c r="E1232" s="307"/>
      <c r="F1232" s="307"/>
      <c r="G1232" s="307"/>
      <c r="H1232" s="307"/>
      <c r="I1232" s="307"/>
      <c r="J1232" s="307"/>
      <c r="K1232" s="307"/>
    </row>
    <row r="1233" spans="1:11" customFormat="1" ht="15.75" customHeight="1" x14ac:dyDescent="0.2">
      <c r="A1233" s="307"/>
      <c r="B1233" s="307"/>
      <c r="C1233" s="307"/>
      <c r="D1233" s="307"/>
      <c r="E1233" s="307"/>
      <c r="F1233" s="307"/>
      <c r="G1233" s="307"/>
      <c r="H1233" s="307"/>
      <c r="I1233" s="307"/>
      <c r="J1233" s="307"/>
      <c r="K1233" s="307"/>
    </row>
    <row r="1234" spans="1:11" customFormat="1" ht="15.75" customHeight="1" x14ac:dyDescent="0.2">
      <c r="A1234" s="307"/>
      <c r="B1234" s="307"/>
      <c r="C1234" s="307"/>
      <c r="D1234" s="307"/>
      <c r="E1234" s="307"/>
      <c r="F1234" s="307"/>
      <c r="G1234" s="307"/>
      <c r="H1234" s="307"/>
      <c r="I1234" s="307"/>
      <c r="J1234" s="307"/>
      <c r="K1234" s="307"/>
    </row>
    <row r="1235" spans="1:11" customFormat="1" ht="15.75" customHeight="1" x14ac:dyDescent="0.2">
      <c r="A1235" s="307"/>
      <c r="B1235" s="307"/>
      <c r="C1235" s="307"/>
      <c r="D1235" s="307"/>
      <c r="E1235" s="307"/>
      <c r="F1235" s="307"/>
      <c r="G1235" s="307"/>
      <c r="H1235" s="307"/>
      <c r="I1235" s="307"/>
      <c r="J1235" s="307"/>
      <c r="K1235" s="307"/>
    </row>
    <row r="1236" spans="1:11" customFormat="1" ht="15.75" customHeight="1" x14ac:dyDescent="0.2">
      <c r="A1236" s="307"/>
      <c r="B1236" s="307"/>
      <c r="C1236" s="307"/>
      <c r="D1236" s="307"/>
      <c r="E1236" s="307"/>
      <c r="F1236" s="307"/>
      <c r="G1236" s="307"/>
      <c r="H1236" s="307"/>
      <c r="I1236" s="307"/>
      <c r="J1236" s="307"/>
      <c r="K1236" s="307"/>
    </row>
    <row r="1237" spans="1:11" customFormat="1" ht="15.75" customHeight="1" x14ac:dyDescent="0.2">
      <c r="A1237" s="307"/>
      <c r="B1237" s="307"/>
      <c r="C1237" s="307"/>
      <c r="D1237" s="307"/>
      <c r="E1237" s="307"/>
      <c r="F1237" s="307"/>
      <c r="G1237" s="307"/>
      <c r="H1237" s="307"/>
      <c r="I1237" s="307"/>
      <c r="J1237" s="307"/>
      <c r="K1237" s="307"/>
    </row>
    <row r="1238" spans="1:11" customFormat="1" ht="15.75" customHeight="1" x14ac:dyDescent="0.2">
      <c r="A1238" s="307"/>
      <c r="B1238" s="307"/>
      <c r="C1238" s="307"/>
      <c r="D1238" s="307"/>
      <c r="E1238" s="307"/>
      <c r="F1238" s="307"/>
      <c r="G1238" s="307"/>
      <c r="H1238" s="307"/>
      <c r="I1238" s="307"/>
      <c r="J1238" s="307"/>
      <c r="K1238" s="307"/>
    </row>
    <row r="1239" spans="1:11" customFormat="1" ht="15.75" customHeight="1" x14ac:dyDescent="0.2">
      <c r="A1239" s="307"/>
      <c r="B1239" s="307"/>
      <c r="C1239" s="307"/>
      <c r="D1239" s="307"/>
      <c r="E1239" s="307"/>
      <c r="F1239" s="307"/>
      <c r="G1239" s="307"/>
      <c r="H1239" s="307"/>
      <c r="I1239" s="307"/>
      <c r="J1239" s="307"/>
      <c r="K1239" s="307"/>
    </row>
    <row r="1240" spans="1:11" customFormat="1" ht="15.75" customHeight="1" x14ac:dyDescent="0.2">
      <c r="A1240" s="307"/>
      <c r="B1240" s="307"/>
      <c r="C1240" s="307"/>
      <c r="D1240" s="307"/>
      <c r="E1240" s="307"/>
      <c r="F1240" s="307"/>
      <c r="G1240" s="307"/>
      <c r="H1240" s="307"/>
      <c r="I1240" s="307"/>
      <c r="J1240" s="307"/>
      <c r="K1240" s="307"/>
    </row>
    <row r="1241" spans="1:11" customFormat="1" ht="15.75" customHeight="1" x14ac:dyDescent="0.2">
      <c r="A1241" s="307"/>
      <c r="B1241" s="307"/>
      <c r="C1241" s="307"/>
      <c r="D1241" s="307"/>
      <c r="E1241" s="307"/>
      <c r="F1241" s="307"/>
      <c r="G1241" s="307"/>
      <c r="H1241" s="307"/>
      <c r="I1241" s="307"/>
      <c r="J1241" s="307"/>
      <c r="K1241" s="307"/>
    </row>
    <row r="1242" spans="1:11" customFormat="1" ht="15.75" customHeight="1" x14ac:dyDescent="0.2">
      <c r="A1242" s="307"/>
      <c r="B1242" s="307"/>
      <c r="C1242" s="307"/>
      <c r="D1242" s="307"/>
      <c r="E1242" s="307"/>
      <c r="F1242" s="307"/>
      <c r="G1242" s="307"/>
      <c r="H1242" s="307"/>
      <c r="I1242" s="307"/>
      <c r="J1242" s="307"/>
      <c r="K1242" s="307"/>
    </row>
    <row r="1243" spans="1:11" customFormat="1" ht="15.75" customHeight="1" x14ac:dyDescent="0.2">
      <c r="A1243" s="307"/>
      <c r="B1243" s="307"/>
      <c r="C1243" s="307"/>
      <c r="D1243" s="307"/>
      <c r="E1243" s="307"/>
      <c r="F1243" s="307"/>
      <c r="G1243" s="307"/>
      <c r="H1243" s="307"/>
      <c r="I1243" s="307"/>
      <c r="J1243" s="307"/>
      <c r="K1243" s="307"/>
    </row>
    <row r="1244" spans="1:11" customFormat="1" ht="15.75" customHeight="1" x14ac:dyDescent="0.2">
      <c r="A1244" s="307"/>
      <c r="B1244" s="307"/>
      <c r="C1244" s="307"/>
      <c r="D1244" s="307"/>
      <c r="E1244" s="307"/>
      <c r="F1244" s="307"/>
      <c r="G1244" s="307"/>
      <c r="H1244" s="307"/>
      <c r="I1244" s="307"/>
      <c r="J1244" s="307"/>
      <c r="K1244" s="307"/>
    </row>
    <row r="1245" spans="1:11" customFormat="1" ht="15.75" customHeight="1" x14ac:dyDescent="0.2">
      <c r="A1245" s="307"/>
      <c r="B1245" s="307"/>
      <c r="C1245" s="307"/>
      <c r="D1245" s="307"/>
      <c r="E1245" s="307"/>
      <c r="F1245" s="307"/>
      <c r="G1245" s="307"/>
      <c r="H1245" s="307"/>
      <c r="I1245" s="307"/>
      <c r="J1245" s="307"/>
      <c r="K1245" s="307"/>
    </row>
    <row r="1246" spans="1:11" customFormat="1" ht="15.75" customHeight="1" x14ac:dyDescent="0.2">
      <c r="A1246" s="307"/>
      <c r="B1246" s="307"/>
      <c r="C1246" s="307"/>
      <c r="D1246" s="307"/>
      <c r="E1246" s="307"/>
      <c r="F1246" s="307"/>
      <c r="G1246" s="307"/>
      <c r="H1246" s="307"/>
      <c r="I1246" s="307"/>
      <c r="J1246" s="307"/>
      <c r="K1246" s="307"/>
    </row>
    <row r="1247" spans="1:11" customFormat="1" ht="15.75" customHeight="1" x14ac:dyDescent="0.2">
      <c r="A1247" s="307"/>
      <c r="B1247" s="307"/>
      <c r="C1247" s="307"/>
      <c r="D1247" s="307"/>
      <c r="E1247" s="307"/>
      <c r="F1247" s="307"/>
      <c r="G1247" s="307"/>
      <c r="H1247" s="307"/>
      <c r="I1247" s="307"/>
      <c r="J1247" s="307"/>
      <c r="K1247" s="307"/>
    </row>
    <row r="1248" spans="1:11" customFormat="1" ht="15.75" customHeight="1" x14ac:dyDescent="0.2">
      <c r="A1248" s="307"/>
      <c r="B1248" s="307"/>
      <c r="C1248" s="307"/>
      <c r="D1248" s="307"/>
      <c r="E1248" s="307"/>
      <c r="F1248" s="307"/>
      <c r="G1248" s="307"/>
      <c r="H1248" s="307"/>
      <c r="I1248" s="307"/>
      <c r="J1248" s="307"/>
      <c r="K1248" s="307"/>
    </row>
    <row r="1249" spans="1:11" customFormat="1" ht="15.75" customHeight="1" x14ac:dyDescent="0.2">
      <c r="A1249" s="307"/>
      <c r="B1249" s="307"/>
      <c r="C1249" s="307"/>
      <c r="D1249" s="307"/>
      <c r="E1249" s="307"/>
      <c r="F1249" s="307"/>
      <c r="G1249" s="307"/>
      <c r="H1249" s="307"/>
      <c r="I1249" s="307"/>
      <c r="J1249" s="307"/>
      <c r="K1249" s="307"/>
    </row>
    <row r="1250" spans="1:11" customFormat="1" ht="15.75" customHeight="1" x14ac:dyDescent="0.2">
      <c r="A1250" s="307"/>
      <c r="B1250" s="307"/>
      <c r="C1250" s="307"/>
      <c r="D1250" s="307"/>
      <c r="E1250" s="307"/>
      <c r="F1250" s="307"/>
      <c r="G1250" s="307"/>
      <c r="H1250" s="307"/>
      <c r="I1250" s="307"/>
      <c r="J1250" s="307"/>
      <c r="K1250" s="307"/>
    </row>
    <row r="1251" spans="1:11" customFormat="1" ht="15.75" customHeight="1" x14ac:dyDescent="0.2">
      <c r="A1251" s="307"/>
      <c r="B1251" s="307"/>
      <c r="C1251" s="307"/>
      <c r="D1251" s="307"/>
      <c r="E1251" s="307"/>
      <c r="F1251" s="307"/>
      <c r="G1251" s="307"/>
      <c r="H1251" s="307"/>
      <c r="I1251" s="307"/>
      <c r="J1251" s="307"/>
      <c r="K1251" s="307"/>
    </row>
    <row r="1252" spans="1:11" customFormat="1" ht="15.75" customHeight="1" x14ac:dyDescent="0.2">
      <c r="A1252" s="307"/>
      <c r="B1252" s="307"/>
      <c r="C1252" s="307"/>
      <c r="D1252" s="307"/>
      <c r="E1252" s="307"/>
      <c r="F1252" s="307"/>
      <c r="G1252" s="307"/>
      <c r="H1252" s="307"/>
      <c r="I1252" s="307"/>
      <c r="J1252" s="307"/>
      <c r="K1252" s="307"/>
    </row>
    <row r="1253" spans="1:11" customFormat="1" ht="15.75" customHeight="1" x14ac:dyDescent="0.2">
      <c r="A1253" s="307"/>
      <c r="B1253" s="307"/>
      <c r="C1253" s="307"/>
      <c r="D1253" s="307"/>
      <c r="E1253" s="307"/>
      <c r="F1253" s="307"/>
      <c r="G1253" s="307"/>
      <c r="H1253" s="307"/>
      <c r="I1253" s="307"/>
      <c r="J1253" s="307"/>
      <c r="K1253" s="307"/>
    </row>
    <row r="1254" spans="1:11" customFormat="1" ht="15.75" customHeight="1" x14ac:dyDescent="0.2">
      <c r="A1254" s="307"/>
      <c r="B1254" s="307"/>
      <c r="C1254" s="307"/>
      <c r="D1254" s="307"/>
      <c r="E1254" s="307"/>
      <c r="F1254" s="307"/>
      <c r="G1254" s="307"/>
      <c r="H1254" s="307"/>
      <c r="I1254" s="307"/>
      <c r="J1254" s="307"/>
      <c r="K1254" s="307"/>
    </row>
    <row r="1255" spans="1:11" customFormat="1" ht="15.75" customHeight="1" x14ac:dyDescent="0.2">
      <c r="A1255" s="307"/>
      <c r="B1255" s="307"/>
      <c r="C1255" s="307"/>
      <c r="D1255" s="307"/>
      <c r="E1255" s="307"/>
      <c r="F1255" s="307"/>
      <c r="G1255" s="307"/>
      <c r="H1255" s="307"/>
      <c r="I1255" s="307"/>
      <c r="J1255" s="307"/>
      <c r="K1255" s="307"/>
    </row>
    <row r="1256" spans="1:11" customFormat="1" ht="15.75" customHeight="1" x14ac:dyDescent="0.2">
      <c r="A1256" s="307"/>
      <c r="B1256" s="307"/>
      <c r="C1256" s="307"/>
      <c r="D1256" s="307"/>
      <c r="E1256" s="307"/>
      <c r="F1256" s="307"/>
      <c r="G1256" s="307"/>
      <c r="H1256" s="307"/>
      <c r="I1256" s="307"/>
      <c r="J1256" s="307"/>
      <c r="K1256" s="307"/>
    </row>
    <row r="1257" spans="1:11" customFormat="1" ht="15.75" customHeight="1" x14ac:dyDescent="0.2">
      <c r="A1257" s="307"/>
      <c r="B1257" s="307"/>
      <c r="C1257" s="307"/>
      <c r="D1257" s="307"/>
      <c r="E1257" s="307"/>
      <c r="F1257" s="307"/>
      <c r="G1257" s="307"/>
      <c r="H1257" s="307"/>
      <c r="I1257" s="307"/>
      <c r="J1257" s="307"/>
      <c r="K1257" s="307"/>
    </row>
    <row r="1258" spans="1:11" customFormat="1" ht="15.75" customHeight="1" x14ac:dyDescent="0.2">
      <c r="A1258" s="307"/>
      <c r="B1258" s="307"/>
      <c r="C1258" s="307"/>
      <c r="D1258" s="307"/>
      <c r="E1258" s="307"/>
      <c r="F1258" s="307"/>
      <c r="G1258" s="307"/>
      <c r="H1258" s="307"/>
      <c r="I1258" s="307"/>
      <c r="J1258" s="307"/>
      <c r="K1258" s="307"/>
    </row>
    <row r="1259" spans="1:11" customFormat="1" ht="15.75" customHeight="1" x14ac:dyDescent="0.2">
      <c r="A1259" s="307"/>
      <c r="B1259" s="307"/>
      <c r="C1259" s="307"/>
      <c r="D1259" s="307"/>
      <c r="E1259" s="307"/>
      <c r="F1259" s="307"/>
      <c r="G1259" s="307"/>
      <c r="H1259" s="307"/>
      <c r="I1259" s="307"/>
      <c r="J1259" s="307"/>
      <c r="K1259" s="307"/>
    </row>
    <row r="1260" spans="1:11" customFormat="1" ht="15.75" customHeight="1" x14ac:dyDescent="0.2">
      <c r="A1260" s="307"/>
      <c r="B1260" s="307"/>
      <c r="C1260" s="307"/>
      <c r="D1260" s="307"/>
      <c r="E1260" s="307"/>
      <c r="F1260" s="307"/>
      <c r="G1260" s="307"/>
      <c r="H1260" s="307"/>
      <c r="I1260" s="307"/>
      <c r="J1260" s="307"/>
      <c r="K1260" s="307"/>
    </row>
    <row r="1261" spans="1:11" customFormat="1" ht="15.75" customHeight="1" x14ac:dyDescent="0.2">
      <c r="A1261" s="307"/>
      <c r="B1261" s="307"/>
      <c r="C1261" s="307"/>
      <c r="D1261" s="307"/>
      <c r="E1261" s="307"/>
      <c r="F1261" s="307"/>
      <c r="G1261" s="307"/>
      <c r="H1261" s="307"/>
      <c r="I1261" s="307"/>
      <c r="J1261" s="307"/>
      <c r="K1261" s="307"/>
    </row>
    <row r="1262" spans="1:11" customFormat="1" ht="15.75" customHeight="1" x14ac:dyDescent="0.2">
      <c r="A1262" s="307"/>
      <c r="B1262" s="307"/>
      <c r="C1262" s="307"/>
      <c r="D1262" s="307"/>
      <c r="E1262" s="307"/>
      <c r="F1262" s="307"/>
      <c r="G1262" s="307"/>
      <c r="H1262" s="307"/>
      <c r="I1262" s="307"/>
      <c r="J1262" s="307"/>
      <c r="K1262" s="307"/>
    </row>
    <row r="1263" spans="1:11" customFormat="1" ht="15.75" customHeight="1" x14ac:dyDescent="0.2">
      <c r="A1263" s="307"/>
      <c r="B1263" s="307"/>
      <c r="C1263" s="307"/>
      <c r="D1263" s="307"/>
      <c r="E1263" s="307"/>
      <c r="F1263" s="307"/>
      <c r="G1263" s="307"/>
      <c r="H1263" s="307"/>
      <c r="I1263" s="307"/>
      <c r="J1263" s="307"/>
      <c r="K1263" s="307"/>
    </row>
    <row r="1264" spans="1:11" customFormat="1" ht="15.75" customHeight="1" x14ac:dyDescent="0.2">
      <c r="A1264" s="307"/>
      <c r="B1264" s="307"/>
      <c r="C1264" s="307"/>
      <c r="D1264" s="307"/>
      <c r="E1264" s="307"/>
      <c r="F1264" s="307"/>
      <c r="G1264" s="307"/>
      <c r="H1264" s="307"/>
      <c r="I1264" s="307"/>
      <c r="J1264" s="307"/>
      <c r="K1264" s="307"/>
    </row>
    <row r="1265" spans="1:11" customFormat="1" ht="15.75" customHeight="1" x14ac:dyDescent="0.2">
      <c r="A1265" s="307"/>
      <c r="B1265" s="307"/>
      <c r="C1265" s="307"/>
      <c r="D1265" s="307"/>
      <c r="E1265" s="307"/>
      <c r="F1265" s="307"/>
      <c r="G1265" s="307"/>
      <c r="H1265" s="307"/>
      <c r="I1265" s="307"/>
      <c r="J1265" s="307"/>
      <c r="K1265" s="307"/>
    </row>
    <row r="1266" spans="1:11" customFormat="1" ht="15.75" customHeight="1" x14ac:dyDescent="0.2">
      <c r="A1266" s="307"/>
      <c r="B1266" s="307"/>
      <c r="C1266" s="307"/>
      <c r="D1266" s="307"/>
      <c r="E1266" s="307"/>
      <c r="F1266" s="307"/>
      <c r="G1266" s="307"/>
      <c r="H1266" s="307"/>
      <c r="I1266" s="307"/>
      <c r="J1266" s="307"/>
      <c r="K1266" s="307"/>
    </row>
    <row r="1267" spans="1:11" customFormat="1" ht="15.75" customHeight="1" x14ac:dyDescent="0.2">
      <c r="A1267" s="307"/>
      <c r="B1267" s="307"/>
      <c r="C1267" s="307"/>
      <c r="D1267" s="307"/>
      <c r="E1267" s="307"/>
      <c r="F1267" s="307"/>
      <c r="G1267" s="307"/>
      <c r="H1267" s="307"/>
      <c r="I1267" s="307"/>
      <c r="J1267" s="307"/>
      <c r="K1267" s="307"/>
    </row>
    <row r="1268" spans="1:11" customFormat="1" ht="15.75" customHeight="1" x14ac:dyDescent="0.2">
      <c r="A1268" s="307"/>
      <c r="B1268" s="307"/>
      <c r="C1268" s="307"/>
      <c r="D1268" s="307"/>
      <c r="E1268" s="307"/>
      <c r="F1268" s="307"/>
      <c r="G1268" s="307"/>
      <c r="H1268" s="307"/>
      <c r="I1268" s="307"/>
      <c r="J1268" s="307"/>
      <c r="K1268" s="307"/>
    </row>
    <row r="1269" spans="1:11" customFormat="1" ht="15.75" customHeight="1" x14ac:dyDescent="0.2">
      <c r="A1269" s="307"/>
      <c r="B1269" s="307"/>
      <c r="C1269" s="307"/>
      <c r="D1269" s="307"/>
      <c r="E1269" s="307"/>
      <c r="F1269" s="307"/>
      <c r="G1269" s="307"/>
      <c r="H1269" s="307"/>
      <c r="I1269" s="307"/>
      <c r="J1269" s="307"/>
      <c r="K1269" s="307"/>
    </row>
    <row r="1270" spans="1:11" customFormat="1" ht="15.75" customHeight="1" x14ac:dyDescent="0.2">
      <c r="A1270" s="307"/>
      <c r="B1270" s="307"/>
      <c r="C1270" s="307"/>
      <c r="D1270" s="307"/>
      <c r="E1270" s="307"/>
      <c r="F1270" s="307"/>
      <c r="G1270" s="307"/>
      <c r="H1270" s="307"/>
      <c r="I1270" s="307"/>
      <c r="J1270" s="307"/>
      <c r="K1270" s="307"/>
    </row>
    <row r="1271" spans="1:11" customFormat="1" ht="15.75" customHeight="1" x14ac:dyDescent="0.2">
      <c r="A1271" s="307"/>
      <c r="B1271" s="307"/>
      <c r="C1271" s="307"/>
      <c r="D1271" s="307"/>
      <c r="E1271" s="307"/>
      <c r="F1271" s="307"/>
      <c r="G1271" s="307"/>
      <c r="H1271" s="307"/>
      <c r="I1271" s="307"/>
      <c r="J1271" s="307"/>
      <c r="K1271" s="307"/>
    </row>
    <row r="1272" spans="1:11" customFormat="1" ht="15.75" customHeight="1" x14ac:dyDescent="0.2">
      <c r="A1272" s="307"/>
      <c r="B1272" s="307"/>
      <c r="C1272" s="307"/>
      <c r="D1272" s="307"/>
      <c r="E1272" s="307"/>
      <c r="F1272" s="307"/>
      <c r="G1272" s="307"/>
      <c r="H1272" s="307"/>
      <c r="I1272" s="307"/>
      <c r="J1272" s="307"/>
      <c r="K1272" s="307"/>
    </row>
    <row r="1273" spans="1:11" customFormat="1" ht="15.75" customHeight="1" x14ac:dyDescent="0.2">
      <c r="A1273" s="307"/>
      <c r="B1273" s="307"/>
      <c r="C1273" s="307"/>
      <c r="D1273" s="307"/>
      <c r="E1273" s="307"/>
      <c r="F1273" s="307"/>
      <c r="G1273" s="307"/>
      <c r="H1273" s="307"/>
      <c r="I1273" s="307"/>
      <c r="J1273" s="307"/>
      <c r="K1273" s="307"/>
    </row>
    <row r="1274" spans="1:11" customFormat="1" ht="15.75" customHeight="1" x14ac:dyDescent="0.2">
      <c r="A1274" s="307"/>
      <c r="B1274" s="307"/>
      <c r="C1274" s="307"/>
      <c r="D1274" s="307"/>
      <c r="E1274" s="307"/>
      <c r="F1274" s="307"/>
      <c r="G1274" s="307"/>
      <c r="H1274" s="307"/>
      <c r="I1274" s="307"/>
      <c r="J1274" s="307"/>
      <c r="K1274" s="307"/>
    </row>
    <row r="1275" spans="1:11" customFormat="1" ht="15.75" customHeight="1" x14ac:dyDescent="0.2">
      <c r="A1275" s="307"/>
      <c r="B1275" s="307"/>
      <c r="C1275" s="307"/>
      <c r="D1275" s="307"/>
      <c r="E1275" s="307"/>
      <c r="F1275" s="307"/>
      <c r="G1275" s="307"/>
      <c r="H1275" s="307"/>
      <c r="I1275" s="307"/>
      <c r="J1275" s="307"/>
      <c r="K1275" s="307"/>
    </row>
    <row r="1276" spans="1:11" customFormat="1" ht="15.75" customHeight="1" x14ac:dyDescent="0.2">
      <c r="A1276" s="307"/>
      <c r="B1276" s="307"/>
      <c r="C1276" s="307"/>
      <c r="D1276" s="307"/>
      <c r="E1276" s="307"/>
      <c r="F1276" s="307"/>
      <c r="G1276" s="307"/>
      <c r="H1276" s="307"/>
      <c r="I1276" s="307"/>
      <c r="J1276" s="307"/>
      <c r="K1276" s="307"/>
    </row>
    <row r="1277" spans="1:11" customFormat="1" ht="15.75" customHeight="1" x14ac:dyDescent="0.2">
      <c r="A1277" s="307"/>
      <c r="B1277" s="307"/>
      <c r="C1277" s="307"/>
      <c r="D1277" s="307"/>
      <c r="E1277" s="307"/>
      <c r="F1277" s="307"/>
      <c r="G1277" s="307"/>
      <c r="H1277" s="307"/>
      <c r="I1277" s="307"/>
      <c r="J1277" s="307"/>
      <c r="K1277" s="307"/>
    </row>
    <row r="1278" spans="1:11" customFormat="1" ht="15.75" customHeight="1" x14ac:dyDescent="0.2">
      <c r="A1278" s="307"/>
      <c r="B1278" s="307"/>
      <c r="C1278" s="307"/>
      <c r="D1278" s="307"/>
      <c r="E1278" s="307"/>
      <c r="F1278" s="307"/>
      <c r="G1278" s="307"/>
      <c r="H1278" s="307"/>
      <c r="I1278" s="307"/>
      <c r="J1278" s="307"/>
      <c r="K1278" s="307"/>
    </row>
    <row r="1279" spans="1:11" customFormat="1" ht="15.75" customHeight="1" x14ac:dyDescent="0.2">
      <c r="A1279" s="307"/>
      <c r="B1279" s="307"/>
      <c r="C1279" s="307"/>
      <c r="D1279" s="307"/>
      <c r="E1279" s="307"/>
      <c r="F1279" s="307"/>
      <c r="G1279" s="307"/>
      <c r="H1279" s="307"/>
      <c r="I1279" s="307"/>
      <c r="J1279" s="307"/>
      <c r="K1279" s="307"/>
    </row>
    <row r="1280" spans="1:11" customFormat="1" ht="15.75" customHeight="1" x14ac:dyDescent="0.2">
      <c r="A1280" s="307"/>
      <c r="B1280" s="307"/>
      <c r="C1280" s="307"/>
      <c r="D1280" s="307"/>
      <c r="E1280" s="307"/>
      <c r="F1280" s="307"/>
      <c r="G1280" s="307"/>
      <c r="H1280" s="307"/>
      <c r="I1280" s="307"/>
      <c r="J1280" s="307"/>
      <c r="K1280" s="307"/>
    </row>
    <row r="1281" spans="1:11" customFormat="1" ht="15.75" customHeight="1" x14ac:dyDescent="0.2">
      <c r="A1281" s="307"/>
      <c r="B1281" s="307"/>
      <c r="C1281" s="307"/>
      <c r="D1281" s="307"/>
      <c r="E1281" s="307"/>
      <c r="F1281" s="307"/>
      <c r="G1281" s="307"/>
      <c r="H1281" s="307"/>
      <c r="I1281" s="307"/>
      <c r="J1281" s="307"/>
      <c r="K1281" s="307"/>
    </row>
    <row r="1282" spans="1:11" customFormat="1" ht="15.75" customHeight="1" x14ac:dyDescent="0.2">
      <c r="A1282" s="307"/>
      <c r="B1282" s="307"/>
      <c r="C1282" s="307"/>
      <c r="D1282" s="307"/>
      <c r="E1282" s="307"/>
      <c r="F1282" s="307"/>
      <c r="G1282" s="307"/>
      <c r="H1282" s="307"/>
      <c r="I1282" s="307"/>
      <c r="J1282" s="307"/>
      <c r="K1282" s="307"/>
    </row>
    <row r="1283" spans="1:11" customFormat="1" ht="15.75" customHeight="1" x14ac:dyDescent="0.2">
      <c r="A1283" s="307"/>
      <c r="B1283" s="307"/>
      <c r="C1283" s="307"/>
      <c r="D1283" s="307"/>
      <c r="E1283" s="307"/>
      <c r="F1283" s="307"/>
      <c r="G1283" s="307"/>
      <c r="H1283" s="307"/>
      <c r="I1283" s="307"/>
      <c r="J1283" s="307"/>
      <c r="K1283" s="307"/>
    </row>
    <row r="1284" spans="1:11" customFormat="1" ht="15.75" customHeight="1" x14ac:dyDescent="0.2">
      <c r="A1284" s="307"/>
      <c r="B1284" s="307"/>
      <c r="C1284" s="307"/>
      <c r="D1284" s="307"/>
      <c r="E1284" s="307"/>
      <c r="F1284" s="307"/>
      <c r="G1284" s="307"/>
      <c r="H1284" s="307"/>
      <c r="I1284" s="307"/>
      <c r="J1284" s="307"/>
      <c r="K1284" s="307"/>
    </row>
    <row r="1285" spans="1:11" customFormat="1" ht="15.75" customHeight="1" x14ac:dyDescent="0.2">
      <c r="A1285" s="307"/>
      <c r="B1285" s="307"/>
      <c r="C1285" s="307"/>
      <c r="D1285" s="307"/>
      <c r="E1285" s="307"/>
      <c r="F1285" s="307"/>
      <c r="G1285" s="307"/>
      <c r="H1285" s="307"/>
      <c r="I1285" s="307"/>
      <c r="J1285" s="307"/>
      <c r="K1285" s="307"/>
    </row>
    <row r="1286" spans="1:11" customFormat="1" ht="15.75" customHeight="1" x14ac:dyDescent="0.2">
      <c r="A1286" s="307"/>
      <c r="B1286" s="307"/>
      <c r="C1286" s="307"/>
      <c r="D1286" s="307"/>
      <c r="E1286" s="307"/>
      <c r="F1286" s="307"/>
      <c r="G1286" s="307"/>
      <c r="H1286" s="307"/>
      <c r="I1286" s="307"/>
      <c r="J1286" s="307"/>
      <c r="K1286" s="307"/>
    </row>
    <row r="1287" spans="1:11" customFormat="1" ht="15.75" customHeight="1" x14ac:dyDescent="0.2">
      <c r="A1287" s="307"/>
      <c r="B1287" s="307"/>
      <c r="C1287" s="307"/>
      <c r="D1287" s="307"/>
      <c r="E1287" s="307"/>
      <c r="F1287" s="307"/>
      <c r="G1287" s="307"/>
      <c r="H1287" s="307"/>
      <c r="I1287" s="307"/>
      <c r="J1287" s="307"/>
      <c r="K1287" s="307"/>
    </row>
    <row r="1288" spans="1:11" customFormat="1" ht="15.75" customHeight="1" x14ac:dyDescent="0.2">
      <c r="A1288" s="307"/>
      <c r="B1288" s="307"/>
      <c r="C1288" s="307"/>
      <c r="D1288" s="307"/>
      <c r="E1288" s="307"/>
      <c r="F1288" s="307"/>
      <c r="G1288" s="307"/>
      <c r="H1288" s="307"/>
      <c r="I1288" s="307"/>
      <c r="J1288" s="307"/>
      <c r="K1288" s="307"/>
    </row>
    <row r="1289" spans="1:11" customFormat="1" ht="15.75" customHeight="1" x14ac:dyDescent="0.2">
      <c r="A1289" s="307"/>
      <c r="B1289" s="307"/>
      <c r="C1289" s="307"/>
      <c r="D1289" s="307"/>
      <c r="E1289" s="307"/>
      <c r="F1289" s="307"/>
      <c r="G1289" s="307"/>
      <c r="H1289" s="307"/>
      <c r="I1289" s="307"/>
      <c r="J1289" s="307"/>
      <c r="K1289" s="307"/>
    </row>
    <row r="1290" spans="1:11" customFormat="1" ht="15.75" customHeight="1" x14ac:dyDescent="0.2">
      <c r="A1290" s="307"/>
      <c r="B1290" s="307"/>
      <c r="C1290" s="307"/>
      <c r="D1290" s="307"/>
      <c r="E1290" s="307"/>
      <c r="F1290" s="307"/>
      <c r="G1290" s="307"/>
      <c r="H1290" s="307"/>
      <c r="I1290" s="307"/>
      <c r="J1290" s="307"/>
      <c r="K1290" s="307"/>
    </row>
    <row r="1291" spans="1:11" customFormat="1" ht="15.75" customHeight="1" x14ac:dyDescent="0.2">
      <c r="A1291" s="307"/>
      <c r="B1291" s="307"/>
      <c r="C1291" s="307"/>
      <c r="D1291" s="307"/>
      <c r="E1291" s="307"/>
      <c r="F1291" s="307"/>
      <c r="G1291" s="307"/>
      <c r="H1291" s="307"/>
      <c r="I1291" s="307"/>
      <c r="J1291" s="307"/>
      <c r="K1291" s="307"/>
    </row>
    <row r="1292" spans="1:11" customFormat="1" ht="15.75" customHeight="1" x14ac:dyDescent="0.2">
      <c r="A1292" s="307"/>
      <c r="B1292" s="307"/>
      <c r="C1292" s="307"/>
      <c r="D1292" s="307"/>
      <c r="E1292" s="307"/>
      <c r="F1292" s="307"/>
      <c r="G1292" s="307"/>
      <c r="H1292" s="307"/>
      <c r="I1292" s="307"/>
      <c r="J1292" s="307"/>
      <c r="K1292" s="307"/>
    </row>
    <row r="1293" spans="1:11" customFormat="1" ht="15.75" customHeight="1" x14ac:dyDescent="0.2">
      <c r="A1293" s="307"/>
      <c r="B1293" s="307"/>
      <c r="C1293" s="307"/>
      <c r="D1293" s="307"/>
      <c r="E1293" s="307"/>
      <c r="F1293" s="307"/>
      <c r="G1293" s="307"/>
      <c r="H1293" s="307"/>
      <c r="I1293" s="307"/>
      <c r="J1293" s="307"/>
      <c r="K1293" s="307"/>
    </row>
    <row r="1294" spans="1:11" customFormat="1" ht="15.75" customHeight="1" x14ac:dyDescent="0.2">
      <c r="A1294" s="307"/>
      <c r="B1294" s="307"/>
      <c r="C1294" s="307"/>
      <c r="D1294" s="307"/>
      <c r="E1294" s="307"/>
      <c r="F1294" s="307"/>
      <c r="G1294" s="307"/>
      <c r="H1294" s="307"/>
      <c r="I1294" s="307"/>
      <c r="J1294" s="307"/>
      <c r="K1294" s="307"/>
    </row>
    <row r="1295" spans="1:11" customFormat="1" ht="15.75" customHeight="1" x14ac:dyDescent="0.2">
      <c r="A1295" s="307"/>
      <c r="B1295" s="307"/>
      <c r="C1295" s="307"/>
      <c r="D1295" s="307"/>
      <c r="E1295" s="307"/>
      <c r="F1295" s="307"/>
      <c r="G1295" s="307"/>
      <c r="H1295" s="307"/>
      <c r="I1295" s="307"/>
      <c r="J1295" s="307"/>
      <c r="K1295" s="307"/>
    </row>
    <row r="1296" spans="1:11" customFormat="1" ht="15.75" customHeight="1" x14ac:dyDescent="0.2">
      <c r="A1296" s="307"/>
      <c r="B1296" s="307"/>
      <c r="C1296" s="307"/>
      <c r="D1296" s="307"/>
      <c r="E1296" s="307"/>
      <c r="F1296" s="307"/>
      <c r="G1296" s="307"/>
      <c r="H1296" s="307"/>
      <c r="I1296" s="307"/>
      <c r="J1296" s="307"/>
      <c r="K1296" s="307"/>
    </row>
    <row r="1297" spans="1:11" customFormat="1" ht="15.75" customHeight="1" x14ac:dyDescent="0.2">
      <c r="A1297" s="307"/>
      <c r="B1297" s="307"/>
      <c r="C1297" s="307"/>
      <c r="D1297" s="307"/>
      <c r="E1297" s="307"/>
      <c r="F1297" s="307"/>
      <c r="G1297" s="307"/>
      <c r="H1297" s="307"/>
      <c r="I1297" s="307"/>
      <c r="J1297" s="307"/>
      <c r="K1297" s="307"/>
    </row>
    <row r="1298" spans="1:11" customFormat="1" ht="15.75" customHeight="1" x14ac:dyDescent="0.2">
      <c r="A1298" s="307"/>
      <c r="B1298" s="307"/>
      <c r="C1298" s="307"/>
      <c r="D1298" s="307"/>
      <c r="E1298" s="307"/>
      <c r="F1298" s="307"/>
      <c r="G1298" s="307"/>
      <c r="H1298" s="307"/>
      <c r="I1298" s="307"/>
      <c r="J1298" s="307"/>
      <c r="K1298" s="307"/>
    </row>
    <row r="1299" spans="1:11" customFormat="1" ht="15.75" customHeight="1" x14ac:dyDescent="0.2">
      <c r="A1299" s="307"/>
      <c r="B1299" s="307"/>
      <c r="C1299" s="307"/>
      <c r="D1299" s="307"/>
      <c r="E1299" s="307"/>
      <c r="F1299" s="307"/>
      <c r="G1299" s="307"/>
      <c r="H1299" s="307"/>
      <c r="I1299" s="307"/>
      <c r="J1299" s="307"/>
      <c r="K1299" s="307"/>
    </row>
    <row r="1300" spans="1:11" customFormat="1" ht="15.75" customHeight="1" x14ac:dyDescent="0.2">
      <c r="A1300" s="307"/>
      <c r="B1300" s="307"/>
      <c r="C1300" s="307"/>
      <c r="D1300" s="307"/>
      <c r="E1300" s="307"/>
      <c r="F1300" s="307"/>
      <c r="G1300" s="307"/>
      <c r="H1300" s="307"/>
      <c r="I1300" s="307"/>
      <c r="J1300" s="307"/>
      <c r="K1300" s="307"/>
    </row>
    <row r="1301" spans="1:11" customFormat="1" ht="15.75" customHeight="1" x14ac:dyDescent="0.2">
      <c r="A1301" s="307"/>
      <c r="B1301" s="307"/>
      <c r="C1301" s="307"/>
      <c r="D1301" s="307"/>
      <c r="E1301" s="307"/>
      <c r="F1301" s="307"/>
      <c r="G1301" s="307"/>
      <c r="H1301" s="307"/>
      <c r="I1301" s="307"/>
      <c r="J1301" s="307"/>
      <c r="K1301" s="307"/>
    </row>
    <row r="1302" spans="1:11" customFormat="1" ht="15.75" customHeight="1" x14ac:dyDescent="0.2">
      <c r="A1302" s="307"/>
      <c r="B1302" s="307"/>
      <c r="C1302" s="307"/>
      <c r="D1302" s="307"/>
      <c r="E1302" s="307"/>
      <c r="F1302" s="307"/>
      <c r="G1302" s="307"/>
      <c r="H1302" s="307"/>
      <c r="I1302" s="307"/>
      <c r="J1302" s="307"/>
      <c r="K1302" s="307"/>
    </row>
    <row r="1303" spans="1:11" customFormat="1" ht="15.75" customHeight="1" x14ac:dyDescent="0.2">
      <c r="A1303" s="307"/>
      <c r="B1303" s="307"/>
      <c r="C1303" s="307"/>
      <c r="D1303" s="307"/>
      <c r="E1303" s="307"/>
      <c r="F1303" s="307"/>
      <c r="G1303" s="307"/>
      <c r="H1303" s="307"/>
      <c r="I1303" s="307"/>
      <c r="J1303" s="307"/>
      <c r="K1303" s="307"/>
    </row>
    <row r="1304" spans="1:11" customFormat="1" ht="15.75" customHeight="1" x14ac:dyDescent="0.2">
      <c r="A1304" s="307"/>
      <c r="B1304" s="307"/>
      <c r="C1304" s="307"/>
      <c r="D1304" s="307"/>
      <c r="E1304" s="307"/>
      <c r="F1304" s="307"/>
      <c r="G1304" s="307"/>
      <c r="H1304" s="307"/>
      <c r="I1304" s="307"/>
      <c r="J1304" s="307"/>
      <c r="K1304" s="307"/>
    </row>
    <row r="1305" spans="1:11" customFormat="1" ht="15.75" customHeight="1" x14ac:dyDescent="0.2">
      <c r="A1305" s="307"/>
      <c r="B1305" s="307"/>
      <c r="C1305" s="307"/>
      <c r="D1305" s="307"/>
      <c r="E1305" s="307"/>
      <c r="F1305" s="307"/>
      <c r="G1305" s="307"/>
      <c r="H1305" s="307"/>
      <c r="I1305" s="307"/>
      <c r="J1305" s="307"/>
      <c r="K1305" s="307"/>
    </row>
    <row r="1306" spans="1:11" customFormat="1" ht="15.75" customHeight="1" x14ac:dyDescent="0.2">
      <c r="A1306" s="307"/>
      <c r="B1306" s="307"/>
      <c r="C1306" s="307"/>
      <c r="D1306" s="307"/>
      <c r="E1306" s="307"/>
      <c r="F1306" s="307"/>
      <c r="G1306" s="307"/>
      <c r="H1306" s="307"/>
      <c r="I1306" s="307"/>
      <c r="J1306" s="307"/>
      <c r="K1306" s="307"/>
    </row>
    <row r="1307" spans="1:11" customFormat="1" ht="15.75" customHeight="1" x14ac:dyDescent="0.2">
      <c r="A1307" s="307"/>
      <c r="B1307" s="307"/>
      <c r="C1307" s="307"/>
      <c r="D1307" s="307"/>
      <c r="E1307" s="307"/>
      <c r="F1307" s="307"/>
      <c r="G1307" s="307"/>
      <c r="H1307" s="307"/>
      <c r="I1307" s="307"/>
      <c r="J1307" s="307"/>
      <c r="K1307" s="307"/>
    </row>
    <row r="1308" spans="1:11" customFormat="1" ht="15.75" customHeight="1" x14ac:dyDescent="0.2">
      <c r="A1308" s="307"/>
      <c r="B1308" s="307"/>
      <c r="C1308" s="307"/>
      <c r="D1308" s="307"/>
      <c r="E1308" s="307"/>
      <c r="F1308" s="307"/>
      <c r="G1308" s="307"/>
      <c r="H1308" s="307"/>
      <c r="I1308" s="307"/>
      <c r="J1308" s="307"/>
      <c r="K1308" s="307"/>
    </row>
    <row r="1309" spans="1:11" customFormat="1" ht="15.75" customHeight="1" x14ac:dyDescent="0.2">
      <c r="A1309" s="307"/>
      <c r="B1309" s="307"/>
      <c r="C1309" s="307"/>
      <c r="D1309" s="307"/>
      <c r="E1309" s="307"/>
      <c r="F1309" s="307"/>
      <c r="G1309" s="307"/>
      <c r="H1309" s="307"/>
      <c r="I1309" s="307"/>
      <c r="J1309" s="307"/>
      <c r="K1309" s="307"/>
    </row>
    <row r="1310" spans="1:11" customFormat="1" ht="15.75" customHeight="1" x14ac:dyDescent="0.2">
      <c r="A1310" s="307"/>
      <c r="B1310" s="307"/>
      <c r="C1310" s="307"/>
      <c r="D1310" s="307"/>
      <c r="E1310" s="307"/>
      <c r="F1310" s="307"/>
      <c r="G1310" s="307"/>
      <c r="H1310" s="307"/>
      <c r="I1310" s="307"/>
      <c r="J1310" s="307"/>
      <c r="K1310" s="307"/>
    </row>
    <row r="1311" spans="1:11" customFormat="1" ht="15.75" customHeight="1" x14ac:dyDescent="0.2">
      <c r="A1311" s="307"/>
      <c r="B1311" s="307"/>
      <c r="C1311" s="307"/>
      <c r="D1311" s="307"/>
      <c r="E1311" s="307"/>
      <c r="F1311" s="307"/>
      <c r="G1311" s="307"/>
      <c r="H1311" s="307"/>
      <c r="I1311" s="307"/>
      <c r="J1311" s="307"/>
      <c r="K1311" s="307"/>
    </row>
    <row r="1312" spans="1:11" customFormat="1" ht="15.75" customHeight="1" x14ac:dyDescent="0.2">
      <c r="A1312" s="307"/>
      <c r="B1312" s="307"/>
      <c r="C1312" s="307"/>
      <c r="D1312" s="307"/>
      <c r="E1312" s="307"/>
      <c r="F1312" s="307"/>
      <c r="G1312" s="307"/>
      <c r="H1312" s="307"/>
      <c r="I1312" s="307"/>
      <c r="J1312" s="307"/>
      <c r="K1312" s="307"/>
    </row>
    <row r="1313" spans="1:11" customFormat="1" ht="15.75" customHeight="1" x14ac:dyDescent="0.2">
      <c r="A1313" s="307"/>
      <c r="B1313" s="307"/>
      <c r="C1313" s="307"/>
      <c r="D1313" s="307"/>
      <c r="E1313" s="307"/>
      <c r="F1313" s="307"/>
      <c r="G1313" s="307"/>
      <c r="H1313" s="307"/>
      <c r="I1313" s="307"/>
      <c r="J1313" s="307"/>
      <c r="K1313" s="307"/>
    </row>
    <row r="1314" spans="1:11" customFormat="1" ht="15.75" customHeight="1" x14ac:dyDescent="0.2">
      <c r="A1314" s="307"/>
      <c r="B1314" s="307"/>
      <c r="C1314" s="307"/>
      <c r="D1314" s="307"/>
      <c r="E1314" s="307"/>
      <c r="F1314" s="307"/>
      <c r="G1314" s="307"/>
      <c r="H1314" s="307"/>
      <c r="I1314" s="307"/>
      <c r="J1314" s="307"/>
      <c r="K1314" s="307"/>
    </row>
    <row r="1315" spans="1:11" customFormat="1" ht="15.75" customHeight="1" x14ac:dyDescent="0.2">
      <c r="A1315" s="307"/>
      <c r="B1315" s="307"/>
      <c r="C1315" s="307"/>
      <c r="D1315" s="307"/>
      <c r="E1315" s="307"/>
      <c r="F1315" s="307"/>
      <c r="G1315" s="307"/>
      <c r="H1315" s="307"/>
      <c r="I1315" s="307"/>
      <c r="J1315" s="307"/>
      <c r="K1315" s="307"/>
    </row>
    <row r="1316" spans="1:11" customFormat="1" ht="15.75" customHeight="1" x14ac:dyDescent="0.2">
      <c r="A1316" s="307"/>
      <c r="B1316" s="307"/>
      <c r="C1316" s="307"/>
      <c r="D1316" s="307"/>
      <c r="E1316" s="307"/>
      <c r="F1316" s="307"/>
      <c r="G1316" s="307"/>
      <c r="H1316" s="307"/>
      <c r="I1316" s="307"/>
      <c r="J1316" s="307"/>
      <c r="K1316" s="307"/>
    </row>
    <row r="1317" spans="1:11" customFormat="1" ht="15.75" customHeight="1" x14ac:dyDescent="0.2">
      <c r="A1317" s="307"/>
      <c r="B1317" s="307"/>
      <c r="C1317" s="307"/>
      <c r="D1317" s="307"/>
      <c r="E1317" s="307"/>
      <c r="F1317" s="307"/>
      <c r="G1317" s="307"/>
      <c r="H1317" s="307"/>
      <c r="I1317" s="307"/>
      <c r="J1317" s="307"/>
      <c r="K1317" s="307"/>
    </row>
    <row r="1318" spans="1:11" customFormat="1" ht="15.75" customHeight="1" x14ac:dyDescent="0.2">
      <c r="A1318" s="307"/>
      <c r="B1318" s="307"/>
      <c r="C1318" s="307"/>
      <c r="D1318" s="307"/>
      <c r="E1318" s="307"/>
      <c r="F1318" s="307"/>
      <c r="G1318" s="307"/>
      <c r="H1318" s="307"/>
      <c r="I1318" s="307"/>
      <c r="J1318" s="307"/>
      <c r="K1318" s="307"/>
    </row>
    <row r="1319" spans="1:11" customFormat="1" ht="15.75" customHeight="1" x14ac:dyDescent="0.2">
      <c r="A1319" s="307"/>
      <c r="B1319" s="307"/>
      <c r="C1319" s="307"/>
      <c r="D1319" s="307"/>
      <c r="E1319" s="307"/>
      <c r="F1319" s="307"/>
      <c r="G1319" s="307"/>
      <c r="H1319" s="307"/>
      <c r="I1319" s="307"/>
      <c r="J1319" s="307"/>
      <c r="K1319" s="307"/>
    </row>
    <row r="1320" spans="1:11" customFormat="1" ht="15.75" customHeight="1" x14ac:dyDescent="0.2">
      <c r="A1320" s="307"/>
      <c r="B1320" s="307"/>
      <c r="C1320" s="307"/>
      <c r="D1320" s="307"/>
      <c r="E1320" s="307"/>
      <c r="F1320" s="307"/>
      <c r="G1320" s="307"/>
      <c r="H1320" s="307"/>
      <c r="I1320" s="307"/>
      <c r="J1320" s="307"/>
      <c r="K1320" s="307"/>
    </row>
    <row r="1321" spans="1:11" customFormat="1" ht="15.75" customHeight="1" x14ac:dyDescent="0.2">
      <c r="A1321" s="307"/>
      <c r="B1321" s="307"/>
      <c r="C1321" s="307"/>
      <c r="D1321" s="307"/>
      <c r="E1321" s="307"/>
      <c r="F1321" s="307"/>
      <c r="G1321" s="307"/>
      <c r="H1321" s="307"/>
      <c r="I1321" s="307"/>
      <c r="J1321" s="307"/>
      <c r="K1321" s="307"/>
    </row>
    <row r="1322" spans="1:11" customFormat="1" ht="15.75" customHeight="1" x14ac:dyDescent="0.2">
      <c r="A1322" s="307"/>
      <c r="B1322" s="307"/>
      <c r="C1322" s="307"/>
      <c r="D1322" s="307"/>
      <c r="E1322" s="307"/>
      <c r="F1322" s="307"/>
      <c r="G1322" s="307"/>
      <c r="H1322" s="307"/>
      <c r="I1322" s="307"/>
      <c r="J1322" s="307"/>
      <c r="K1322" s="307"/>
    </row>
    <row r="1323" spans="1:11" customFormat="1" ht="15.75" customHeight="1" x14ac:dyDescent="0.2">
      <c r="A1323" s="307"/>
      <c r="B1323" s="307"/>
      <c r="C1323" s="307"/>
      <c r="D1323" s="307"/>
      <c r="E1323" s="307"/>
      <c r="F1323" s="307"/>
      <c r="G1323" s="307"/>
      <c r="H1323" s="307"/>
      <c r="I1323" s="307"/>
      <c r="J1323" s="307"/>
      <c r="K1323" s="307"/>
    </row>
    <row r="1324" spans="1:11" customFormat="1" ht="15.75" customHeight="1" x14ac:dyDescent="0.2">
      <c r="A1324" s="307"/>
      <c r="B1324" s="307"/>
      <c r="C1324" s="307"/>
      <c r="D1324" s="307"/>
      <c r="E1324" s="307"/>
      <c r="F1324" s="307"/>
      <c r="G1324" s="307"/>
      <c r="H1324" s="307"/>
      <c r="I1324" s="307"/>
      <c r="J1324" s="307"/>
      <c r="K1324" s="307"/>
    </row>
    <row r="1325" spans="1:11" customFormat="1" ht="15.75" customHeight="1" x14ac:dyDescent="0.2">
      <c r="A1325" s="307"/>
      <c r="B1325" s="307"/>
      <c r="C1325" s="307"/>
      <c r="D1325" s="307"/>
      <c r="E1325" s="307"/>
      <c r="F1325" s="307"/>
      <c r="G1325" s="307"/>
      <c r="H1325" s="307"/>
      <c r="I1325" s="307"/>
      <c r="J1325" s="307"/>
      <c r="K1325" s="307"/>
    </row>
    <row r="1326" spans="1:11" customFormat="1" ht="15.75" customHeight="1" x14ac:dyDescent="0.2">
      <c r="A1326" s="307"/>
      <c r="B1326" s="307"/>
      <c r="C1326" s="307"/>
      <c r="D1326" s="307"/>
      <c r="E1326" s="307"/>
      <c r="F1326" s="307"/>
      <c r="G1326" s="307"/>
      <c r="H1326" s="307"/>
      <c r="I1326" s="307"/>
      <c r="J1326" s="307"/>
      <c r="K1326" s="307"/>
    </row>
    <row r="1327" spans="1:11" customFormat="1" ht="15.75" customHeight="1" x14ac:dyDescent="0.2">
      <c r="A1327" s="307"/>
      <c r="B1327" s="307"/>
      <c r="C1327" s="307"/>
      <c r="D1327" s="307"/>
      <c r="E1327" s="307"/>
      <c r="F1327" s="307"/>
      <c r="G1327" s="307"/>
      <c r="H1327" s="307"/>
      <c r="I1327" s="307"/>
      <c r="J1327" s="307"/>
      <c r="K1327" s="307"/>
    </row>
    <row r="1328" spans="1:11" customFormat="1" ht="15.75" customHeight="1" x14ac:dyDescent="0.2">
      <c r="A1328" s="307"/>
      <c r="B1328" s="307"/>
      <c r="C1328" s="307"/>
      <c r="D1328" s="307"/>
      <c r="E1328" s="307"/>
      <c r="F1328" s="307"/>
      <c r="G1328" s="307"/>
      <c r="H1328" s="307"/>
      <c r="I1328" s="307"/>
      <c r="J1328" s="307"/>
      <c r="K1328" s="307"/>
    </row>
    <row r="1329" spans="1:11" customFormat="1" ht="15.75" customHeight="1" x14ac:dyDescent="0.2">
      <c r="A1329" s="307"/>
      <c r="B1329" s="307"/>
      <c r="C1329" s="307"/>
      <c r="D1329" s="307"/>
      <c r="E1329" s="307"/>
      <c r="F1329" s="307"/>
      <c r="G1329" s="307"/>
      <c r="H1329" s="307"/>
      <c r="I1329" s="307"/>
      <c r="J1329" s="307"/>
      <c r="K1329" s="307"/>
    </row>
    <row r="1330" spans="1:11" customFormat="1" ht="15.75" customHeight="1" x14ac:dyDescent="0.2">
      <c r="A1330" s="307"/>
      <c r="B1330" s="307"/>
      <c r="C1330" s="307"/>
      <c r="D1330" s="307"/>
      <c r="E1330" s="307"/>
      <c r="F1330" s="307"/>
      <c r="G1330" s="307"/>
      <c r="H1330" s="307"/>
      <c r="I1330" s="307"/>
      <c r="J1330" s="307"/>
      <c r="K1330" s="307"/>
    </row>
    <row r="1331" spans="1:11" customFormat="1" ht="15.75" customHeight="1" x14ac:dyDescent="0.2">
      <c r="A1331" s="307"/>
      <c r="B1331" s="307"/>
      <c r="C1331" s="307"/>
      <c r="D1331" s="307"/>
      <c r="E1331" s="307"/>
      <c r="F1331" s="307"/>
      <c r="G1331" s="307"/>
      <c r="H1331" s="307"/>
      <c r="I1331" s="307"/>
      <c r="J1331" s="307"/>
      <c r="K1331" s="307"/>
    </row>
    <row r="1332" spans="1:11" customFormat="1" ht="15.75" customHeight="1" x14ac:dyDescent="0.2">
      <c r="A1332" s="307"/>
      <c r="B1332" s="307"/>
      <c r="C1332" s="307"/>
      <c r="D1332" s="307"/>
      <c r="E1332" s="307"/>
      <c r="F1332" s="307"/>
      <c r="G1332" s="307"/>
      <c r="H1332" s="307"/>
      <c r="I1332" s="307"/>
      <c r="J1332" s="307"/>
      <c r="K1332" s="307"/>
    </row>
    <row r="1333" spans="1:11" customFormat="1" ht="15.75" customHeight="1" x14ac:dyDescent="0.2">
      <c r="A1333" s="307"/>
      <c r="B1333" s="307"/>
      <c r="C1333" s="307"/>
      <c r="D1333" s="307"/>
      <c r="E1333" s="307"/>
      <c r="F1333" s="307"/>
      <c r="G1333" s="307"/>
      <c r="H1333" s="307"/>
      <c r="I1333" s="307"/>
      <c r="J1333" s="307"/>
      <c r="K1333" s="307"/>
    </row>
    <row r="1334" spans="1:11" customFormat="1" ht="15.75" customHeight="1" x14ac:dyDescent="0.2">
      <c r="A1334" s="307"/>
      <c r="B1334" s="307"/>
      <c r="C1334" s="307"/>
      <c r="D1334" s="307"/>
      <c r="E1334" s="307"/>
      <c r="F1334" s="307"/>
      <c r="G1334" s="307"/>
      <c r="H1334" s="307"/>
      <c r="I1334" s="307"/>
      <c r="J1334" s="307"/>
      <c r="K1334" s="307"/>
    </row>
    <row r="1335" spans="1:11" customFormat="1" ht="15.75" customHeight="1" x14ac:dyDescent="0.2">
      <c r="A1335" s="307"/>
      <c r="B1335" s="307"/>
      <c r="C1335" s="307"/>
      <c r="D1335" s="307"/>
      <c r="E1335" s="307"/>
      <c r="F1335" s="307"/>
      <c r="G1335" s="307"/>
      <c r="H1335" s="307"/>
      <c r="I1335" s="307"/>
      <c r="J1335" s="307"/>
      <c r="K1335" s="307"/>
    </row>
    <row r="1336" spans="1:11" customFormat="1" ht="15.75" customHeight="1" x14ac:dyDescent="0.2">
      <c r="A1336" s="307"/>
      <c r="B1336" s="307"/>
      <c r="C1336" s="307"/>
      <c r="D1336" s="307"/>
      <c r="E1336" s="307"/>
      <c r="F1336" s="307"/>
      <c r="G1336" s="307"/>
      <c r="H1336" s="307"/>
      <c r="I1336" s="307"/>
      <c r="J1336" s="307"/>
      <c r="K1336" s="307"/>
    </row>
    <row r="1337" spans="1:11" customFormat="1" ht="15.75" customHeight="1" x14ac:dyDescent="0.2">
      <c r="A1337" s="307"/>
      <c r="B1337" s="307"/>
      <c r="C1337" s="307"/>
      <c r="D1337" s="307"/>
      <c r="E1337" s="307"/>
      <c r="F1337" s="307"/>
      <c r="G1337" s="307"/>
      <c r="H1337" s="307"/>
      <c r="I1337" s="307"/>
      <c r="J1337" s="307"/>
      <c r="K1337" s="307"/>
    </row>
    <row r="1338" spans="1:11" customFormat="1" ht="15.75" customHeight="1" x14ac:dyDescent="0.2">
      <c r="A1338" s="307"/>
      <c r="B1338" s="307"/>
      <c r="C1338" s="307"/>
      <c r="D1338" s="307"/>
      <c r="E1338" s="307"/>
      <c r="F1338" s="307"/>
      <c r="G1338" s="307"/>
      <c r="H1338" s="307"/>
      <c r="I1338" s="307"/>
      <c r="J1338" s="307"/>
      <c r="K1338" s="307"/>
    </row>
    <row r="1339" spans="1:11" customFormat="1" ht="15.75" customHeight="1" x14ac:dyDescent="0.2">
      <c r="A1339" s="307"/>
      <c r="B1339" s="307"/>
      <c r="C1339" s="307"/>
      <c r="D1339" s="307"/>
      <c r="E1339" s="307"/>
      <c r="F1339" s="307"/>
      <c r="G1339" s="307"/>
      <c r="H1339" s="307"/>
      <c r="I1339" s="307"/>
      <c r="J1339" s="307"/>
      <c r="K1339" s="307"/>
    </row>
    <row r="1340" spans="1:11" customFormat="1" ht="15.75" customHeight="1" x14ac:dyDescent="0.2">
      <c r="A1340" s="307"/>
      <c r="B1340" s="307"/>
      <c r="C1340" s="307"/>
      <c r="D1340" s="307"/>
      <c r="E1340" s="307"/>
      <c r="F1340" s="307"/>
      <c r="G1340" s="307"/>
      <c r="H1340" s="307"/>
      <c r="I1340" s="307"/>
      <c r="J1340" s="307"/>
      <c r="K1340" s="307"/>
    </row>
    <row r="1341" spans="1:11" customFormat="1" ht="15.75" customHeight="1" x14ac:dyDescent="0.2">
      <c r="A1341" s="307"/>
      <c r="B1341" s="307"/>
      <c r="C1341" s="307"/>
      <c r="D1341" s="307"/>
      <c r="E1341" s="307"/>
      <c r="F1341" s="307"/>
      <c r="G1341" s="307"/>
      <c r="H1341" s="307"/>
      <c r="I1341" s="307"/>
      <c r="J1341" s="307"/>
      <c r="K1341" s="307"/>
    </row>
    <row r="1342" spans="1:11" customFormat="1" ht="15.75" customHeight="1" x14ac:dyDescent="0.2">
      <c r="A1342" s="307"/>
      <c r="B1342" s="307"/>
      <c r="C1342" s="307"/>
      <c r="D1342" s="307"/>
      <c r="E1342" s="307"/>
      <c r="F1342" s="307"/>
      <c r="G1342" s="307"/>
      <c r="H1342" s="307"/>
      <c r="I1342" s="307"/>
      <c r="J1342" s="307"/>
      <c r="K1342" s="307"/>
    </row>
    <row r="1343" spans="1:11" customFormat="1" ht="15.75" customHeight="1" x14ac:dyDescent="0.2">
      <c r="A1343" s="307"/>
      <c r="B1343" s="307"/>
      <c r="C1343" s="307"/>
      <c r="D1343" s="307"/>
      <c r="E1343" s="307"/>
      <c r="F1343" s="307"/>
      <c r="G1343" s="307"/>
      <c r="H1343" s="307"/>
      <c r="I1343" s="307"/>
      <c r="J1343" s="307"/>
      <c r="K1343" s="307"/>
    </row>
    <row r="1344" spans="1:11" customFormat="1" ht="15.75" customHeight="1" x14ac:dyDescent="0.2">
      <c r="A1344" s="307"/>
      <c r="B1344" s="307"/>
      <c r="C1344" s="307"/>
      <c r="D1344" s="307"/>
      <c r="E1344" s="307"/>
      <c r="F1344" s="307"/>
      <c r="G1344" s="307"/>
      <c r="H1344" s="307"/>
      <c r="I1344" s="307"/>
      <c r="J1344" s="307"/>
      <c r="K1344" s="307"/>
    </row>
    <row r="1345" spans="1:11" customFormat="1" ht="15.75" customHeight="1" x14ac:dyDescent="0.2">
      <c r="A1345" s="307"/>
      <c r="B1345" s="307"/>
      <c r="C1345" s="307"/>
      <c r="D1345" s="307"/>
      <c r="E1345" s="307"/>
      <c r="F1345" s="307"/>
      <c r="G1345" s="307"/>
      <c r="H1345" s="307"/>
      <c r="I1345" s="307"/>
      <c r="J1345" s="307"/>
      <c r="K1345" s="307"/>
    </row>
    <row r="1346" spans="1:11" customFormat="1" ht="15.75" customHeight="1" x14ac:dyDescent="0.2">
      <c r="A1346" s="307"/>
      <c r="B1346" s="307"/>
      <c r="C1346" s="307"/>
      <c r="D1346" s="307"/>
      <c r="E1346" s="307"/>
      <c r="F1346" s="307"/>
      <c r="G1346" s="307"/>
      <c r="H1346" s="307"/>
      <c r="I1346" s="307"/>
      <c r="J1346" s="307"/>
      <c r="K1346" s="307"/>
    </row>
    <row r="1347" spans="1:11" customFormat="1" ht="15.75" customHeight="1" x14ac:dyDescent="0.2">
      <c r="A1347" s="307"/>
      <c r="B1347" s="307"/>
      <c r="C1347" s="307"/>
      <c r="D1347" s="307"/>
      <c r="E1347" s="307"/>
      <c r="F1347" s="307"/>
      <c r="G1347" s="307"/>
      <c r="H1347" s="307"/>
      <c r="I1347" s="307"/>
      <c r="J1347" s="307"/>
      <c r="K1347" s="307"/>
    </row>
    <row r="1348" spans="1:11" customFormat="1" ht="15.75" customHeight="1" x14ac:dyDescent="0.2">
      <c r="A1348" s="307"/>
      <c r="B1348" s="307"/>
      <c r="C1348" s="307"/>
      <c r="D1348" s="307"/>
      <c r="E1348" s="307"/>
      <c r="F1348" s="307"/>
      <c r="G1348" s="307"/>
      <c r="H1348" s="307"/>
      <c r="I1348" s="307"/>
      <c r="J1348" s="307"/>
      <c r="K1348" s="307"/>
    </row>
    <row r="1349" spans="1:11" customFormat="1" ht="15.75" customHeight="1" x14ac:dyDescent="0.2">
      <c r="A1349" s="307"/>
      <c r="B1349" s="307"/>
      <c r="C1349" s="307"/>
      <c r="D1349" s="307"/>
      <c r="E1349" s="307"/>
      <c r="F1349" s="307"/>
      <c r="G1349" s="307"/>
      <c r="H1349" s="307"/>
      <c r="I1349" s="307"/>
      <c r="J1349" s="307"/>
      <c r="K1349" s="307"/>
    </row>
    <row r="1350" spans="1:11" customFormat="1" ht="15.75" customHeight="1" x14ac:dyDescent="0.2">
      <c r="A1350" s="307"/>
      <c r="B1350" s="307"/>
      <c r="C1350" s="307"/>
      <c r="D1350" s="307"/>
      <c r="E1350" s="307"/>
      <c r="F1350" s="307"/>
      <c r="G1350" s="307"/>
      <c r="H1350" s="307"/>
      <c r="I1350" s="307"/>
      <c r="J1350" s="307"/>
      <c r="K1350" s="307"/>
    </row>
    <row r="1351" spans="1:11" customFormat="1" ht="15.75" customHeight="1" x14ac:dyDescent="0.2">
      <c r="A1351" s="307"/>
      <c r="B1351" s="307"/>
      <c r="C1351" s="307"/>
      <c r="D1351" s="307"/>
      <c r="E1351" s="307"/>
      <c r="F1351" s="307"/>
      <c r="G1351" s="307"/>
      <c r="H1351" s="307"/>
      <c r="I1351" s="307"/>
      <c r="J1351" s="307"/>
      <c r="K1351" s="307"/>
    </row>
    <row r="1352" spans="1:11" customFormat="1" ht="15.75" customHeight="1" x14ac:dyDescent="0.2">
      <c r="A1352" s="307"/>
      <c r="B1352" s="307"/>
      <c r="C1352" s="307"/>
      <c r="D1352" s="307"/>
      <c r="E1352" s="307"/>
      <c r="F1352" s="307"/>
      <c r="G1352" s="307"/>
      <c r="H1352" s="307"/>
      <c r="I1352" s="307"/>
      <c r="J1352" s="307"/>
      <c r="K1352" s="307"/>
    </row>
    <row r="1353" spans="1:11" customFormat="1" ht="15.75" customHeight="1" x14ac:dyDescent="0.2">
      <c r="A1353" s="307"/>
      <c r="B1353" s="307"/>
      <c r="C1353" s="307"/>
      <c r="D1353" s="307"/>
      <c r="E1353" s="307"/>
      <c r="F1353" s="307"/>
      <c r="G1353" s="307"/>
      <c r="H1353" s="307"/>
      <c r="I1353" s="307"/>
      <c r="J1353" s="307"/>
      <c r="K1353" s="307"/>
    </row>
    <row r="1354" spans="1:11" customFormat="1" ht="15.75" customHeight="1" x14ac:dyDescent="0.2">
      <c r="A1354" s="307"/>
      <c r="B1354" s="307"/>
      <c r="C1354" s="307"/>
      <c r="D1354" s="307"/>
      <c r="E1354" s="307"/>
      <c r="F1354" s="307"/>
      <c r="G1354" s="307"/>
      <c r="H1354" s="307"/>
      <c r="I1354" s="307"/>
      <c r="J1354" s="307"/>
      <c r="K1354" s="307"/>
    </row>
    <row r="1355" spans="1:11" customFormat="1" ht="15.75" customHeight="1" x14ac:dyDescent="0.2">
      <c r="A1355" s="307"/>
      <c r="B1355" s="307"/>
      <c r="C1355" s="307"/>
      <c r="D1355" s="307"/>
      <c r="E1355" s="307"/>
      <c r="F1355" s="307"/>
      <c r="G1355" s="307"/>
      <c r="H1355" s="307"/>
      <c r="I1355" s="307"/>
      <c r="J1355" s="307"/>
      <c r="K1355" s="307"/>
    </row>
    <row r="1356" spans="1:11" customFormat="1" ht="15.75" customHeight="1" x14ac:dyDescent="0.2">
      <c r="A1356" s="307"/>
      <c r="B1356" s="307"/>
      <c r="C1356" s="307"/>
      <c r="D1356" s="307"/>
      <c r="E1356" s="307"/>
      <c r="F1356" s="307"/>
      <c r="G1356" s="307"/>
      <c r="H1356" s="307"/>
      <c r="I1356" s="307"/>
      <c r="J1356" s="307"/>
      <c r="K1356" s="307"/>
    </row>
    <row r="1357" spans="1:11" customFormat="1" ht="15.75" customHeight="1" x14ac:dyDescent="0.2">
      <c r="A1357" s="307"/>
      <c r="B1357" s="307"/>
      <c r="C1357" s="307"/>
      <c r="D1357" s="307"/>
      <c r="E1357" s="307"/>
      <c r="F1357" s="307"/>
      <c r="G1357" s="307"/>
      <c r="H1357" s="307"/>
      <c r="I1357" s="307"/>
      <c r="J1357" s="307"/>
      <c r="K1357" s="307"/>
    </row>
    <row r="1358" spans="1:11" customFormat="1" ht="15.75" customHeight="1" x14ac:dyDescent="0.2">
      <c r="A1358" s="307"/>
      <c r="B1358" s="307"/>
      <c r="C1358" s="307"/>
      <c r="D1358" s="307"/>
      <c r="E1358" s="307"/>
      <c r="F1358" s="307"/>
      <c r="G1358" s="307"/>
      <c r="H1358" s="307"/>
      <c r="I1358" s="307"/>
      <c r="J1358" s="307"/>
      <c r="K1358" s="307"/>
    </row>
    <row r="1359" spans="1:11" customFormat="1" ht="15.75" customHeight="1" x14ac:dyDescent="0.2">
      <c r="A1359" s="307"/>
      <c r="B1359" s="307"/>
      <c r="C1359" s="307"/>
      <c r="D1359" s="307"/>
      <c r="E1359" s="307"/>
      <c r="F1359" s="307"/>
      <c r="G1359" s="307"/>
      <c r="H1359" s="307"/>
      <c r="I1359" s="307"/>
      <c r="J1359" s="307"/>
      <c r="K1359" s="307"/>
    </row>
    <row r="1360" spans="1:11" customFormat="1" ht="15.75" customHeight="1" x14ac:dyDescent="0.2">
      <c r="A1360" s="307"/>
      <c r="B1360" s="307"/>
      <c r="C1360" s="307"/>
      <c r="D1360" s="307"/>
      <c r="E1360" s="307"/>
      <c r="F1360" s="307"/>
      <c r="G1360" s="307"/>
      <c r="H1360" s="307"/>
      <c r="I1360" s="307"/>
      <c r="J1360" s="307"/>
      <c r="K1360" s="307"/>
    </row>
    <row r="1361" spans="1:11" customFormat="1" ht="15.75" customHeight="1" x14ac:dyDescent="0.2">
      <c r="A1361" s="307"/>
      <c r="B1361" s="307"/>
      <c r="C1361" s="307"/>
      <c r="D1361" s="307"/>
      <c r="E1361" s="307"/>
      <c r="F1361" s="307"/>
      <c r="G1361" s="307"/>
      <c r="H1361" s="307"/>
      <c r="I1361" s="307"/>
      <c r="J1361" s="307"/>
      <c r="K1361" s="307"/>
    </row>
    <row r="1362" spans="1:11" customFormat="1" ht="15.75" customHeight="1" x14ac:dyDescent="0.2">
      <c r="A1362" s="307"/>
      <c r="B1362" s="307"/>
      <c r="C1362" s="307"/>
      <c r="D1362" s="307"/>
      <c r="E1362" s="307"/>
      <c r="F1362" s="307"/>
      <c r="G1362" s="307"/>
      <c r="H1362" s="307"/>
      <c r="I1362" s="307"/>
      <c r="J1362" s="307"/>
      <c r="K1362" s="307"/>
    </row>
    <row r="1363" spans="1:11" customFormat="1" ht="15.75" customHeight="1" x14ac:dyDescent="0.2">
      <c r="A1363" s="307"/>
      <c r="B1363" s="307"/>
      <c r="C1363" s="307"/>
      <c r="D1363" s="307"/>
      <c r="E1363" s="307"/>
      <c r="F1363" s="307"/>
      <c r="G1363" s="307"/>
      <c r="H1363" s="307"/>
      <c r="I1363" s="307"/>
      <c r="J1363" s="307"/>
      <c r="K1363" s="307"/>
    </row>
    <row r="1364" spans="1:11" customFormat="1" ht="15.75" customHeight="1" x14ac:dyDescent="0.2">
      <c r="A1364" s="307"/>
      <c r="B1364" s="307"/>
      <c r="C1364" s="307"/>
      <c r="D1364" s="307"/>
      <c r="E1364" s="307"/>
      <c r="F1364" s="307"/>
      <c r="G1364" s="307"/>
      <c r="H1364" s="307"/>
      <c r="I1364" s="307"/>
      <c r="J1364" s="307"/>
      <c r="K1364" s="307"/>
    </row>
    <row r="1365" spans="1:11" customFormat="1" ht="15.75" customHeight="1" x14ac:dyDescent="0.2">
      <c r="A1365" s="307"/>
      <c r="B1365" s="307"/>
      <c r="C1365" s="307"/>
      <c r="D1365" s="307"/>
      <c r="E1365" s="307"/>
      <c r="F1365" s="307"/>
      <c r="G1365" s="307"/>
      <c r="H1365" s="307"/>
      <c r="I1365" s="307"/>
      <c r="J1365" s="307"/>
      <c r="K1365" s="307"/>
    </row>
    <row r="1366" spans="1:11" customFormat="1" ht="15.75" customHeight="1" x14ac:dyDescent="0.2">
      <c r="A1366" s="307"/>
      <c r="B1366" s="307"/>
      <c r="C1366" s="307"/>
      <c r="D1366" s="307"/>
      <c r="E1366" s="307"/>
      <c r="F1366" s="307"/>
      <c r="G1366" s="307"/>
      <c r="H1366" s="307"/>
      <c r="I1366" s="307"/>
      <c r="J1366" s="307"/>
      <c r="K1366" s="307"/>
    </row>
    <row r="1367" spans="1:11" customFormat="1" ht="15.75" customHeight="1" x14ac:dyDescent="0.2">
      <c r="A1367" s="307"/>
      <c r="B1367" s="307"/>
      <c r="C1367" s="307"/>
      <c r="D1367" s="307"/>
      <c r="E1367" s="307"/>
      <c r="F1367" s="307"/>
      <c r="G1367" s="307"/>
      <c r="H1367" s="307"/>
      <c r="I1367" s="307"/>
      <c r="J1367" s="307"/>
      <c r="K1367" s="307"/>
    </row>
    <row r="1368" spans="1:11" customFormat="1" ht="15.75" customHeight="1" x14ac:dyDescent="0.2">
      <c r="A1368" s="307"/>
      <c r="B1368" s="307"/>
      <c r="C1368" s="307"/>
      <c r="D1368" s="307"/>
      <c r="E1368" s="307"/>
      <c r="F1368" s="307"/>
      <c r="G1368" s="307"/>
      <c r="H1368" s="307"/>
      <c r="I1368" s="307"/>
      <c r="J1368" s="307"/>
      <c r="K1368" s="307"/>
    </row>
    <row r="1369" spans="1:11" customFormat="1" ht="15.75" customHeight="1" x14ac:dyDescent="0.2">
      <c r="A1369" s="307"/>
      <c r="B1369" s="307"/>
      <c r="C1369" s="307"/>
      <c r="D1369" s="307"/>
      <c r="E1369" s="307"/>
      <c r="F1369" s="307"/>
      <c r="G1369" s="307"/>
      <c r="H1369" s="307"/>
      <c r="I1369" s="307"/>
      <c r="J1369" s="307"/>
      <c r="K1369" s="307"/>
    </row>
    <row r="1370" spans="1:11" customFormat="1" ht="15.75" customHeight="1" x14ac:dyDescent="0.2">
      <c r="A1370" s="307"/>
      <c r="B1370" s="307"/>
      <c r="C1370" s="307"/>
      <c r="D1370" s="307"/>
      <c r="E1370" s="307"/>
      <c r="F1370" s="307"/>
      <c r="G1370" s="307"/>
      <c r="H1370" s="307"/>
      <c r="I1370" s="307"/>
      <c r="J1370" s="307"/>
      <c r="K1370" s="307"/>
    </row>
    <row r="1371" spans="1:11" customFormat="1" ht="15.75" customHeight="1" x14ac:dyDescent="0.2">
      <c r="A1371" s="307"/>
      <c r="B1371" s="307"/>
      <c r="C1371" s="307"/>
      <c r="D1371" s="307"/>
      <c r="E1371" s="307"/>
      <c r="F1371" s="307"/>
      <c r="G1371" s="307"/>
      <c r="H1371" s="307"/>
      <c r="I1371" s="307"/>
      <c r="J1371" s="307"/>
      <c r="K1371" s="307"/>
    </row>
    <row r="1372" spans="1:11" customFormat="1" ht="15.75" customHeight="1" x14ac:dyDescent="0.2">
      <c r="A1372" s="307"/>
      <c r="B1372" s="307"/>
      <c r="C1372" s="307"/>
      <c r="D1372" s="307"/>
      <c r="E1372" s="307"/>
      <c r="F1372" s="307"/>
      <c r="G1372" s="307"/>
      <c r="H1372" s="307"/>
      <c r="I1372" s="307"/>
      <c r="J1372" s="307"/>
      <c r="K1372" s="307"/>
    </row>
    <row r="1373" spans="1:11" customFormat="1" ht="15.75" customHeight="1" x14ac:dyDescent="0.2">
      <c r="A1373" s="307"/>
      <c r="B1373" s="307"/>
      <c r="C1373" s="307"/>
      <c r="D1373" s="307"/>
      <c r="E1373" s="307"/>
      <c r="F1373" s="307"/>
      <c r="G1373" s="307"/>
      <c r="H1373" s="307"/>
      <c r="I1373" s="307"/>
      <c r="J1373" s="307"/>
      <c r="K1373" s="307"/>
    </row>
    <row r="1374" spans="1:11" customFormat="1" ht="15.75" customHeight="1" x14ac:dyDescent="0.2">
      <c r="A1374" s="307"/>
      <c r="B1374" s="307"/>
      <c r="C1374" s="307"/>
      <c r="D1374" s="307"/>
      <c r="E1374" s="307"/>
      <c r="F1374" s="307"/>
      <c r="G1374" s="307"/>
      <c r="H1374" s="307"/>
      <c r="I1374" s="307"/>
      <c r="J1374" s="307"/>
      <c r="K1374" s="307"/>
    </row>
    <row r="1375" spans="1:11" customFormat="1" ht="15.75" customHeight="1" x14ac:dyDescent="0.2">
      <c r="A1375" s="307"/>
      <c r="B1375" s="307"/>
      <c r="C1375" s="307"/>
      <c r="D1375" s="307"/>
      <c r="E1375" s="307"/>
      <c r="F1375" s="307"/>
      <c r="G1375" s="307"/>
      <c r="H1375" s="307"/>
      <c r="I1375" s="307"/>
      <c r="J1375" s="307"/>
      <c r="K1375" s="307"/>
    </row>
    <row r="1376" spans="1:11" customFormat="1" ht="15.75" customHeight="1" x14ac:dyDescent="0.2">
      <c r="A1376" s="307"/>
      <c r="B1376" s="307"/>
      <c r="C1376" s="307"/>
      <c r="D1376" s="307"/>
      <c r="E1376" s="307"/>
      <c r="F1376" s="307"/>
      <c r="G1376" s="307"/>
      <c r="H1376" s="307"/>
      <c r="I1376" s="307"/>
      <c r="J1376" s="307"/>
      <c r="K1376" s="307"/>
    </row>
    <row r="1377" spans="1:11" customFormat="1" ht="15.75" customHeight="1" x14ac:dyDescent="0.2">
      <c r="A1377" s="307"/>
      <c r="B1377" s="307"/>
      <c r="C1377" s="307"/>
      <c r="D1377" s="307"/>
      <c r="E1377" s="307"/>
      <c r="F1377" s="307"/>
      <c r="G1377" s="307"/>
      <c r="H1377" s="307"/>
      <c r="I1377" s="307"/>
      <c r="J1377" s="307"/>
      <c r="K1377" s="307"/>
    </row>
    <row r="1378" spans="1:11" customFormat="1" ht="15.75" customHeight="1" x14ac:dyDescent="0.2">
      <c r="A1378" s="307"/>
      <c r="B1378" s="307"/>
      <c r="C1378" s="307"/>
      <c r="D1378" s="307"/>
      <c r="E1378" s="307"/>
      <c r="F1378" s="307"/>
      <c r="G1378" s="307"/>
      <c r="H1378" s="307"/>
      <c r="I1378" s="307"/>
      <c r="J1378" s="307"/>
      <c r="K1378" s="307"/>
    </row>
    <row r="1379" spans="1:11" customFormat="1" ht="15.75" customHeight="1" x14ac:dyDescent="0.2">
      <c r="A1379" s="307"/>
      <c r="B1379" s="307"/>
      <c r="C1379" s="307"/>
      <c r="D1379" s="307"/>
      <c r="E1379" s="307"/>
      <c r="F1379" s="307"/>
      <c r="G1379" s="307"/>
      <c r="H1379" s="307"/>
      <c r="I1379" s="307"/>
      <c r="J1379" s="307"/>
      <c r="K1379" s="307"/>
    </row>
    <row r="1380" spans="1:11" customFormat="1" ht="15.75" customHeight="1" x14ac:dyDescent="0.2">
      <c r="A1380" s="307"/>
      <c r="B1380" s="307"/>
      <c r="C1380" s="307"/>
      <c r="D1380" s="307"/>
      <c r="E1380" s="307"/>
      <c r="F1380" s="307"/>
      <c r="G1380" s="307"/>
      <c r="H1380" s="307"/>
      <c r="I1380" s="307"/>
      <c r="J1380" s="307"/>
      <c r="K1380" s="307"/>
    </row>
    <row r="1381" spans="1:11" customFormat="1" ht="15.75" customHeight="1" x14ac:dyDescent="0.2">
      <c r="A1381" s="307"/>
      <c r="B1381" s="307"/>
      <c r="C1381" s="307"/>
      <c r="D1381" s="307"/>
      <c r="E1381" s="307"/>
      <c r="F1381" s="307"/>
      <c r="G1381" s="307"/>
      <c r="H1381" s="307"/>
      <c r="I1381" s="307"/>
      <c r="J1381" s="307"/>
      <c r="K1381" s="307"/>
    </row>
    <row r="1382" spans="1:11" customFormat="1" ht="15.75" customHeight="1" x14ac:dyDescent="0.2">
      <c r="A1382" s="307"/>
      <c r="B1382" s="307"/>
      <c r="C1382" s="307"/>
      <c r="D1382" s="307"/>
      <c r="E1382" s="307"/>
      <c r="F1382" s="307"/>
      <c r="G1382" s="307"/>
      <c r="H1382" s="307"/>
      <c r="I1382" s="307"/>
      <c r="J1382" s="307"/>
      <c r="K1382" s="307"/>
    </row>
    <row r="1383" spans="1:11" customFormat="1" ht="15.75" customHeight="1" x14ac:dyDescent="0.2">
      <c r="A1383" s="307"/>
      <c r="B1383" s="307"/>
      <c r="C1383" s="307"/>
      <c r="D1383" s="307"/>
      <c r="E1383" s="307"/>
      <c r="F1383" s="307"/>
      <c r="G1383" s="307"/>
      <c r="H1383" s="307"/>
      <c r="I1383" s="307"/>
      <c r="J1383" s="307"/>
      <c r="K1383" s="307"/>
    </row>
    <row r="1384" spans="1:11" customFormat="1" ht="15.75" customHeight="1" x14ac:dyDescent="0.2">
      <c r="A1384" s="307"/>
      <c r="B1384" s="307"/>
      <c r="C1384" s="307"/>
      <c r="D1384" s="307"/>
      <c r="E1384" s="307"/>
      <c r="F1384" s="307"/>
      <c r="G1384" s="307"/>
      <c r="H1384" s="307"/>
      <c r="I1384" s="307"/>
      <c r="J1384" s="307"/>
      <c r="K1384" s="307"/>
    </row>
    <row r="1385" spans="1:11" customFormat="1" ht="15.75" customHeight="1" x14ac:dyDescent="0.2">
      <c r="A1385" s="307"/>
      <c r="B1385" s="307"/>
      <c r="C1385" s="307"/>
      <c r="D1385" s="307"/>
      <c r="E1385" s="307"/>
      <c r="F1385" s="307"/>
      <c r="G1385" s="307"/>
      <c r="H1385" s="307"/>
      <c r="I1385" s="307"/>
      <c r="J1385" s="307"/>
      <c r="K1385" s="307"/>
    </row>
    <row r="1386" spans="1:11" customFormat="1" ht="15.75" customHeight="1" x14ac:dyDescent="0.2">
      <c r="A1386" s="307"/>
      <c r="B1386" s="307"/>
      <c r="C1386" s="307"/>
      <c r="D1386" s="307"/>
      <c r="E1386" s="307"/>
      <c r="F1386" s="307"/>
      <c r="G1386" s="307"/>
      <c r="H1386" s="307"/>
      <c r="I1386" s="307"/>
      <c r="J1386" s="307"/>
      <c r="K1386" s="307"/>
    </row>
    <row r="1387" spans="1:11" customFormat="1" ht="15.75" customHeight="1" x14ac:dyDescent="0.2">
      <c r="A1387" s="307"/>
      <c r="B1387" s="307"/>
      <c r="C1387" s="307"/>
      <c r="D1387" s="307"/>
      <c r="E1387" s="307"/>
      <c r="F1387" s="307"/>
      <c r="G1387" s="307"/>
      <c r="H1387" s="307"/>
      <c r="I1387" s="307"/>
      <c r="J1387" s="307"/>
      <c r="K1387" s="307"/>
    </row>
    <row r="1388" spans="1:11" customFormat="1" ht="15.75" customHeight="1" x14ac:dyDescent="0.2">
      <c r="A1388" s="307"/>
      <c r="B1388" s="307"/>
      <c r="C1388" s="307"/>
      <c r="D1388" s="307"/>
      <c r="E1388" s="307"/>
      <c r="F1388" s="307"/>
      <c r="G1388" s="307"/>
      <c r="H1388" s="307"/>
      <c r="I1388" s="307"/>
      <c r="J1388" s="307"/>
      <c r="K1388" s="307"/>
    </row>
    <row r="1389" spans="1:11" customFormat="1" ht="15.75" customHeight="1" x14ac:dyDescent="0.2">
      <c r="A1389" s="307"/>
      <c r="B1389" s="307"/>
      <c r="C1389" s="307"/>
      <c r="D1389" s="307"/>
      <c r="E1389" s="307"/>
      <c r="F1389" s="307"/>
      <c r="G1389" s="307"/>
      <c r="H1389" s="307"/>
      <c r="I1389" s="307"/>
      <c r="J1389" s="307"/>
      <c r="K1389" s="307"/>
    </row>
    <row r="1390" spans="1:11" customFormat="1" ht="15.75" customHeight="1" x14ac:dyDescent="0.2">
      <c r="A1390" s="307"/>
      <c r="B1390" s="307"/>
      <c r="C1390" s="307"/>
      <c r="D1390" s="307"/>
      <c r="E1390" s="307"/>
      <c r="F1390" s="307"/>
      <c r="G1390" s="307"/>
      <c r="H1390" s="307"/>
      <c r="I1390" s="307"/>
      <c r="J1390" s="307"/>
      <c r="K1390" s="307"/>
    </row>
    <row r="1391" spans="1:11" customFormat="1" ht="15.75" customHeight="1" x14ac:dyDescent="0.2">
      <c r="A1391" s="307"/>
      <c r="B1391" s="307"/>
      <c r="C1391" s="307"/>
      <c r="D1391" s="307"/>
      <c r="E1391" s="307"/>
      <c r="F1391" s="307"/>
      <c r="G1391" s="307"/>
      <c r="H1391" s="307"/>
      <c r="I1391" s="307"/>
      <c r="J1391" s="307"/>
      <c r="K1391" s="307"/>
    </row>
    <row r="1392" spans="1:11" customFormat="1" ht="15.75" customHeight="1" x14ac:dyDescent="0.2">
      <c r="A1392" s="307"/>
      <c r="B1392" s="307"/>
      <c r="C1392" s="307"/>
      <c r="D1392" s="307"/>
      <c r="E1392" s="307"/>
      <c r="F1392" s="307"/>
      <c r="G1392" s="307"/>
      <c r="H1392" s="307"/>
      <c r="I1392" s="307"/>
      <c r="J1392" s="307"/>
      <c r="K1392" s="307"/>
    </row>
    <row r="1393" spans="1:11" customFormat="1" ht="15.75" customHeight="1" x14ac:dyDescent="0.2">
      <c r="A1393" s="307"/>
      <c r="B1393" s="307"/>
      <c r="C1393" s="307"/>
      <c r="D1393" s="307"/>
      <c r="E1393" s="307"/>
      <c r="F1393" s="307"/>
      <c r="G1393" s="307"/>
      <c r="H1393" s="307"/>
      <c r="I1393" s="307"/>
      <c r="J1393" s="307"/>
      <c r="K1393" s="307"/>
    </row>
    <row r="1394" spans="1:11" customFormat="1" ht="15.75" customHeight="1" x14ac:dyDescent="0.2">
      <c r="A1394" s="307"/>
      <c r="B1394" s="307"/>
      <c r="C1394" s="307"/>
      <c r="D1394" s="307"/>
      <c r="E1394" s="307"/>
      <c r="F1394" s="307"/>
      <c r="G1394" s="307"/>
      <c r="H1394" s="307"/>
      <c r="I1394" s="307"/>
      <c r="J1394" s="307"/>
      <c r="K1394" s="307"/>
    </row>
    <row r="1395" spans="1:11" customFormat="1" ht="15.75" customHeight="1" x14ac:dyDescent="0.2">
      <c r="A1395" s="307"/>
      <c r="B1395" s="307"/>
      <c r="C1395" s="307"/>
      <c r="D1395" s="307"/>
      <c r="E1395" s="307"/>
      <c r="F1395" s="307"/>
      <c r="G1395" s="307"/>
      <c r="H1395" s="307"/>
      <c r="I1395" s="307"/>
      <c r="J1395" s="307"/>
      <c r="K1395" s="307"/>
    </row>
    <row r="1396" spans="1:11" customFormat="1" ht="15.75" customHeight="1" x14ac:dyDescent="0.2">
      <c r="A1396" s="307"/>
      <c r="B1396" s="307"/>
      <c r="C1396" s="307"/>
      <c r="D1396" s="307"/>
      <c r="E1396" s="307"/>
      <c r="F1396" s="307"/>
      <c r="G1396" s="307"/>
      <c r="H1396" s="307"/>
      <c r="I1396" s="307"/>
      <c r="J1396" s="307"/>
      <c r="K1396" s="307"/>
    </row>
    <row r="1397" spans="1:11" customFormat="1" ht="15.75" customHeight="1" x14ac:dyDescent="0.2">
      <c r="A1397" s="307"/>
      <c r="B1397" s="307"/>
      <c r="C1397" s="307"/>
      <c r="D1397" s="307"/>
      <c r="E1397" s="307"/>
      <c r="F1397" s="307"/>
      <c r="G1397" s="307"/>
      <c r="H1397" s="307"/>
      <c r="I1397" s="307"/>
      <c r="J1397" s="307"/>
      <c r="K1397" s="307"/>
    </row>
    <row r="1398" spans="1:11" customFormat="1" ht="15.75" customHeight="1" x14ac:dyDescent="0.2">
      <c r="A1398" s="307"/>
      <c r="B1398" s="307"/>
      <c r="C1398" s="307"/>
      <c r="D1398" s="307"/>
      <c r="E1398" s="307"/>
      <c r="F1398" s="307"/>
      <c r="G1398" s="307"/>
      <c r="H1398" s="307"/>
      <c r="I1398" s="307"/>
      <c r="J1398" s="307"/>
      <c r="K1398" s="307"/>
    </row>
    <row r="1399" spans="1:11" customFormat="1" ht="15.75" customHeight="1" x14ac:dyDescent="0.2">
      <c r="A1399" s="307"/>
      <c r="B1399" s="307"/>
      <c r="C1399" s="307"/>
      <c r="D1399" s="307"/>
      <c r="E1399" s="307"/>
      <c r="F1399" s="307"/>
      <c r="G1399" s="307"/>
      <c r="H1399" s="307"/>
      <c r="I1399" s="307"/>
      <c r="J1399" s="307"/>
      <c r="K1399" s="307"/>
    </row>
    <row r="1400" spans="1:11" customFormat="1" ht="15.75" customHeight="1" x14ac:dyDescent="0.2">
      <c r="A1400" s="307"/>
      <c r="B1400" s="307"/>
      <c r="C1400" s="307"/>
      <c r="D1400" s="307"/>
      <c r="E1400" s="307"/>
      <c r="F1400" s="307"/>
      <c r="G1400" s="307"/>
      <c r="H1400" s="307"/>
      <c r="I1400" s="307"/>
      <c r="J1400" s="307"/>
      <c r="K1400" s="307"/>
    </row>
    <row r="1401" spans="1:11" customFormat="1" ht="15.75" customHeight="1" x14ac:dyDescent="0.2">
      <c r="A1401" s="307"/>
      <c r="B1401" s="307"/>
      <c r="C1401" s="307"/>
      <c r="D1401" s="307"/>
      <c r="E1401" s="307"/>
      <c r="F1401" s="307"/>
      <c r="G1401" s="307"/>
      <c r="H1401" s="307"/>
      <c r="I1401" s="307"/>
      <c r="J1401" s="307"/>
      <c r="K1401" s="307"/>
    </row>
    <row r="1402" spans="1:11" customFormat="1" ht="15.75" customHeight="1" x14ac:dyDescent="0.2">
      <c r="A1402" s="307"/>
      <c r="B1402" s="307"/>
      <c r="C1402" s="307"/>
      <c r="D1402" s="307"/>
      <c r="E1402" s="307"/>
      <c r="F1402" s="307"/>
      <c r="G1402" s="307"/>
      <c r="H1402" s="307"/>
      <c r="I1402" s="307"/>
      <c r="J1402" s="307"/>
      <c r="K1402" s="307"/>
    </row>
    <row r="1403" spans="1:11" customFormat="1" ht="15.75" customHeight="1" x14ac:dyDescent="0.2">
      <c r="A1403" s="307"/>
      <c r="B1403" s="307"/>
      <c r="C1403" s="307"/>
      <c r="D1403" s="307"/>
      <c r="E1403" s="307"/>
      <c r="F1403" s="307"/>
      <c r="G1403" s="307"/>
      <c r="H1403" s="307"/>
      <c r="I1403" s="307"/>
      <c r="J1403" s="307"/>
      <c r="K1403" s="307"/>
    </row>
    <row r="1404" spans="1:11" customFormat="1" ht="15.75" customHeight="1" x14ac:dyDescent="0.2">
      <c r="A1404" s="307"/>
      <c r="B1404" s="307"/>
      <c r="C1404" s="307"/>
      <c r="D1404" s="307"/>
      <c r="E1404" s="307"/>
      <c r="F1404" s="307"/>
      <c r="G1404" s="307"/>
      <c r="H1404" s="307"/>
      <c r="I1404" s="307"/>
      <c r="J1404" s="307"/>
      <c r="K1404" s="307"/>
    </row>
    <row r="1405" spans="1:11" customFormat="1" ht="15.75" customHeight="1" x14ac:dyDescent="0.2">
      <c r="A1405" s="307"/>
      <c r="B1405" s="307"/>
      <c r="C1405" s="307"/>
      <c r="D1405" s="307"/>
      <c r="E1405" s="307"/>
      <c r="F1405" s="307"/>
      <c r="G1405" s="307"/>
      <c r="H1405" s="307"/>
      <c r="I1405" s="307"/>
      <c r="J1405" s="307"/>
      <c r="K1405" s="307"/>
    </row>
    <row r="1406" spans="1:11" customFormat="1" ht="15.75" customHeight="1" x14ac:dyDescent="0.2">
      <c r="A1406" s="307"/>
      <c r="B1406" s="307"/>
      <c r="C1406" s="307"/>
      <c r="D1406" s="307"/>
      <c r="E1406" s="307"/>
      <c r="F1406" s="307"/>
      <c r="G1406" s="307"/>
      <c r="H1406" s="307"/>
      <c r="I1406" s="307"/>
      <c r="J1406" s="307"/>
      <c r="K1406" s="307"/>
    </row>
    <row r="1407" spans="1:11" customFormat="1" ht="15.75" customHeight="1" x14ac:dyDescent="0.2">
      <c r="A1407" s="307"/>
      <c r="B1407" s="307"/>
      <c r="C1407" s="307"/>
      <c r="D1407" s="307"/>
      <c r="E1407" s="307"/>
      <c r="F1407" s="307"/>
      <c r="G1407" s="307"/>
      <c r="H1407" s="307"/>
      <c r="I1407" s="307"/>
      <c r="J1407" s="307"/>
      <c r="K1407" s="307"/>
    </row>
    <row r="1408" spans="1:11" customFormat="1" ht="15.75" customHeight="1" x14ac:dyDescent="0.2">
      <c r="A1408" s="307"/>
      <c r="B1408" s="307"/>
      <c r="C1408" s="307"/>
      <c r="D1408" s="307"/>
      <c r="E1408" s="307"/>
      <c r="F1408" s="307"/>
      <c r="G1408" s="307"/>
      <c r="H1408" s="307"/>
      <c r="I1408" s="307"/>
      <c r="J1408" s="307"/>
      <c r="K1408" s="307"/>
    </row>
    <row r="1409" spans="1:11" customFormat="1" ht="15.75" customHeight="1" x14ac:dyDescent="0.2">
      <c r="A1409" s="307"/>
      <c r="B1409" s="307"/>
      <c r="C1409" s="307"/>
      <c r="D1409" s="307"/>
      <c r="E1409" s="307"/>
      <c r="F1409" s="307"/>
      <c r="G1409" s="307"/>
      <c r="H1409" s="307"/>
      <c r="I1409" s="307"/>
      <c r="J1409" s="307"/>
      <c r="K1409" s="307"/>
    </row>
    <row r="1410" spans="1:11" customFormat="1" ht="15.75" customHeight="1" x14ac:dyDescent="0.2">
      <c r="A1410" s="307"/>
      <c r="B1410" s="307"/>
      <c r="C1410" s="307"/>
      <c r="D1410" s="307"/>
      <c r="E1410" s="307"/>
      <c r="F1410" s="307"/>
      <c r="G1410" s="307"/>
      <c r="H1410" s="307"/>
      <c r="I1410" s="307"/>
      <c r="J1410" s="307"/>
      <c r="K1410" s="307"/>
    </row>
    <row r="1411" spans="1:11" customFormat="1" ht="15.75" customHeight="1" x14ac:dyDescent="0.2">
      <c r="A1411" s="307"/>
      <c r="B1411" s="307"/>
      <c r="C1411" s="307"/>
      <c r="D1411" s="307"/>
      <c r="E1411" s="307"/>
      <c r="F1411" s="307"/>
      <c r="G1411" s="307"/>
      <c r="H1411" s="307"/>
      <c r="I1411" s="307"/>
      <c r="J1411" s="307"/>
      <c r="K1411" s="307"/>
    </row>
    <row r="1412" spans="1:11" customFormat="1" ht="15.75" customHeight="1" x14ac:dyDescent="0.2">
      <c r="A1412" s="307"/>
      <c r="B1412" s="307"/>
      <c r="C1412" s="307"/>
      <c r="D1412" s="307"/>
      <c r="E1412" s="307"/>
      <c r="F1412" s="307"/>
      <c r="G1412" s="307"/>
      <c r="H1412" s="307"/>
      <c r="I1412" s="307"/>
      <c r="J1412" s="307"/>
      <c r="K1412" s="307"/>
    </row>
    <row r="1413" spans="1:11" customFormat="1" ht="15.75" customHeight="1" x14ac:dyDescent="0.2">
      <c r="A1413" s="307"/>
      <c r="B1413" s="307"/>
      <c r="C1413" s="307"/>
      <c r="D1413" s="307"/>
      <c r="E1413" s="307"/>
      <c r="F1413" s="307"/>
      <c r="G1413" s="307"/>
      <c r="H1413" s="307"/>
      <c r="I1413" s="307"/>
      <c r="J1413" s="307"/>
      <c r="K1413" s="307"/>
    </row>
    <row r="1414" spans="1:11" customFormat="1" ht="15.75" customHeight="1" x14ac:dyDescent="0.2">
      <c r="A1414" s="307"/>
      <c r="B1414" s="307"/>
      <c r="C1414" s="307"/>
      <c r="D1414" s="307"/>
      <c r="E1414" s="307"/>
      <c r="F1414" s="307"/>
      <c r="G1414" s="307"/>
      <c r="H1414" s="307"/>
      <c r="I1414" s="307"/>
      <c r="J1414" s="307"/>
      <c r="K1414" s="307"/>
    </row>
    <row r="1415" spans="1:11" customFormat="1" ht="15.75" customHeight="1" x14ac:dyDescent="0.2">
      <c r="A1415" s="307"/>
      <c r="B1415" s="307"/>
      <c r="C1415" s="307"/>
      <c r="D1415" s="307"/>
      <c r="E1415" s="307"/>
      <c r="F1415" s="307"/>
      <c r="G1415" s="307"/>
      <c r="H1415" s="307"/>
      <c r="I1415" s="307"/>
      <c r="J1415" s="307"/>
      <c r="K1415" s="307"/>
    </row>
    <row r="1416" spans="1:11" customFormat="1" ht="15.75" customHeight="1" x14ac:dyDescent="0.2">
      <c r="A1416" s="307"/>
      <c r="B1416" s="307"/>
      <c r="C1416" s="307"/>
      <c r="D1416" s="307"/>
      <c r="E1416" s="307"/>
      <c r="F1416" s="307"/>
      <c r="G1416" s="307"/>
      <c r="H1416" s="307"/>
      <c r="I1416" s="307"/>
      <c r="J1416" s="307"/>
      <c r="K1416" s="307"/>
    </row>
    <row r="1417" spans="1:11" customFormat="1" ht="15.75" customHeight="1" x14ac:dyDescent="0.2">
      <c r="A1417" s="307"/>
      <c r="B1417" s="307"/>
      <c r="C1417" s="307"/>
      <c r="D1417" s="307"/>
      <c r="E1417" s="307"/>
      <c r="F1417" s="307"/>
      <c r="G1417" s="307"/>
      <c r="H1417" s="307"/>
      <c r="I1417" s="307"/>
      <c r="J1417" s="307"/>
      <c r="K1417" s="307"/>
    </row>
    <row r="1418" spans="1:11" customFormat="1" ht="15.75" customHeight="1" x14ac:dyDescent="0.2">
      <c r="A1418" s="307"/>
      <c r="B1418" s="307"/>
      <c r="C1418" s="307"/>
      <c r="D1418" s="307"/>
      <c r="E1418" s="307"/>
      <c r="F1418" s="307"/>
      <c r="G1418" s="307"/>
      <c r="H1418" s="307"/>
      <c r="I1418" s="307"/>
      <c r="J1418" s="307"/>
      <c r="K1418" s="307"/>
    </row>
    <row r="1419" spans="1:11" customFormat="1" ht="15.75" customHeight="1" x14ac:dyDescent="0.2">
      <c r="A1419" s="307"/>
      <c r="B1419" s="307"/>
      <c r="C1419" s="307"/>
      <c r="D1419" s="307"/>
      <c r="E1419" s="307"/>
      <c r="F1419" s="307"/>
      <c r="G1419" s="307"/>
      <c r="H1419" s="307"/>
      <c r="I1419" s="307"/>
      <c r="J1419" s="307"/>
      <c r="K1419" s="307"/>
    </row>
    <row r="1420" spans="1:11" customFormat="1" ht="15.75" customHeight="1" x14ac:dyDescent="0.2">
      <c r="A1420" s="307"/>
      <c r="B1420" s="307"/>
      <c r="C1420" s="307"/>
      <c r="D1420" s="307"/>
      <c r="E1420" s="307"/>
      <c r="F1420" s="307"/>
      <c r="G1420" s="307"/>
      <c r="H1420" s="307"/>
      <c r="I1420" s="307"/>
      <c r="J1420" s="307"/>
      <c r="K1420" s="307"/>
    </row>
    <row r="1421" spans="1:11" customFormat="1" ht="15.75" customHeight="1" x14ac:dyDescent="0.2">
      <c r="A1421" s="307"/>
      <c r="B1421" s="307"/>
      <c r="C1421" s="307"/>
      <c r="D1421" s="307"/>
      <c r="E1421" s="307"/>
      <c r="F1421" s="307"/>
      <c r="G1421" s="307"/>
      <c r="H1421" s="307"/>
      <c r="I1421" s="307"/>
      <c r="J1421" s="307"/>
      <c r="K1421" s="307"/>
    </row>
    <row r="1422" spans="1:11" customFormat="1" ht="15.75" customHeight="1" x14ac:dyDescent="0.2">
      <c r="A1422" s="307"/>
      <c r="B1422" s="307"/>
      <c r="C1422" s="307"/>
      <c r="D1422" s="307"/>
      <c r="E1422" s="307"/>
      <c r="F1422" s="307"/>
      <c r="G1422" s="307"/>
      <c r="H1422" s="307"/>
      <c r="I1422" s="307"/>
      <c r="J1422" s="307"/>
      <c r="K1422" s="307"/>
    </row>
    <row r="1423" spans="1:11" customFormat="1" ht="15.75" customHeight="1" x14ac:dyDescent="0.2">
      <c r="A1423" s="307"/>
      <c r="B1423" s="307"/>
      <c r="C1423" s="307"/>
      <c r="D1423" s="307"/>
      <c r="E1423" s="307"/>
      <c r="F1423" s="307"/>
      <c r="G1423" s="307"/>
      <c r="H1423" s="307"/>
      <c r="I1423" s="307"/>
      <c r="J1423" s="307"/>
      <c r="K1423" s="307"/>
    </row>
    <row r="1424" spans="1:11" customFormat="1" ht="15.75" customHeight="1" x14ac:dyDescent="0.2">
      <c r="A1424" s="307"/>
      <c r="B1424" s="307"/>
      <c r="C1424" s="307"/>
      <c r="D1424" s="307"/>
      <c r="E1424" s="307"/>
      <c r="F1424" s="307"/>
      <c r="G1424" s="307"/>
      <c r="H1424" s="307"/>
      <c r="I1424" s="307"/>
      <c r="J1424" s="307"/>
      <c r="K1424" s="307"/>
    </row>
    <row r="1425" spans="1:11" customFormat="1" ht="15.75" customHeight="1" x14ac:dyDescent="0.2">
      <c r="A1425" s="307"/>
      <c r="B1425" s="307"/>
      <c r="C1425" s="307"/>
      <c r="D1425" s="307"/>
      <c r="E1425" s="307"/>
      <c r="F1425" s="307"/>
      <c r="G1425" s="307"/>
      <c r="H1425" s="307"/>
      <c r="I1425" s="307"/>
      <c r="J1425" s="307"/>
      <c r="K1425" s="307"/>
    </row>
    <row r="1426" spans="1:11" customFormat="1" ht="15.75" customHeight="1" x14ac:dyDescent="0.2">
      <c r="A1426" s="307"/>
      <c r="B1426" s="307"/>
      <c r="C1426" s="307"/>
      <c r="D1426" s="307"/>
      <c r="E1426" s="307"/>
      <c r="F1426" s="307"/>
      <c r="G1426" s="307"/>
      <c r="H1426" s="307"/>
      <c r="I1426" s="307"/>
      <c r="J1426" s="307"/>
      <c r="K1426" s="307"/>
    </row>
    <row r="1427" spans="1:11" customFormat="1" ht="15.75" customHeight="1" x14ac:dyDescent="0.2">
      <c r="A1427" s="307"/>
      <c r="B1427" s="307"/>
      <c r="C1427" s="307"/>
      <c r="D1427" s="307"/>
      <c r="E1427" s="307"/>
      <c r="F1427" s="307"/>
      <c r="G1427" s="307"/>
      <c r="H1427" s="307"/>
      <c r="I1427" s="307"/>
      <c r="J1427" s="307"/>
      <c r="K1427" s="307"/>
    </row>
    <row r="1428" spans="1:11" customFormat="1" ht="15.75" customHeight="1" x14ac:dyDescent="0.2">
      <c r="A1428" s="307"/>
      <c r="B1428" s="307"/>
      <c r="C1428" s="307"/>
      <c r="D1428" s="307"/>
      <c r="E1428" s="307"/>
      <c r="F1428" s="307"/>
      <c r="G1428" s="307"/>
      <c r="H1428" s="307"/>
      <c r="I1428" s="307"/>
      <c r="J1428" s="307"/>
      <c r="K1428" s="307"/>
    </row>
    <row r="1429" spans="1:11" customFormat="1" ht="15.75" customHeight="1" x14ac:dyDescent="0.2">
      <c r="A1429" s="307"/>
      <c r="B1429" s="307"/>
      <c r="C1429" s="307"/>
      <c r="D1429" s="307"/>
      <c r="E1429" s="307"/>
      <c r="F1429" s="307"/>
      <c r="G1429" s="307"/>
      <c r="H1429" s="307"/>
      <c r="I1429" s="307"/>
      <c r="J1429" s="307"/>
      <c r="K1429" s="307"/>
    </row>
    <row r="1430" spans="1:11" customFormat="1" ht="15.75" customHeight="1" x14ac:dyDescent="0.2">
      <c r="A1430" s="307"/>
      <c r="B1430" s="307"/>
      <c r="C1430" s="307"/>
      <c r="D1430" s="307"/>
      <c r="E1430" s="307"/>
      <c r="F1430" s="307"/>
      <c r="G1430" s="307"/>
      <c r="H1430" s="307"/>
      <c r="I1430" s="307"/>
      <c r="J1430" s="307"/>
      <c r="K1430" s="307"/>
    </row>
    <row r="1431" spans="1:11" customFormat="1" ht="15.75" customHeight="1" x14ac:dyDescent="0.2">
      <c r="A1431" s="307"/>
      <c r="B1431" s="307"/>
      <c r="C1431" s="307"/>
      <c r="D1431" s="307"/>
      <c r="E1431" s="307"/>
      <c r="F1431" s="307"/>
      <c r="G1431" s="307"/>
      <c r="H1431" s="307"/>
      <c r="I1431" s="307"/>
      <c r="J1431" s="307"/>
      <c r="K1431" s="307"/>
    </row>
    <row r="1432" spans="1:11" customFormat="1" ht="15.75" customHeight="1" x14ac:dyDescent="0.2">
      <c r="A1432" s="307"/>
      <c r="B1432" s="307"/>
      <c r="C1432" s="307"/>
      <c r="D1432" s="307"/>
      <c r="E1432" s="307"/>
      <c r="F1432" s="307"/>
      <c r="G1432" s="307"/>
      <c r="H1432" s="307"/>
      <c r="I1432" s="307"/>
      <c r="J1432" s="307"/>
      <c r="K1432" s="307"/>
    </row>
    <row r="1433" spans="1:11" customFormat="1" ht="15.75" customHeight="1" x14ac:dyDescent="0.2">
      <c r="A1433" s="307"/>
      <c r="B1433" s="307"/>
      <c r="C1433" s="307"/>
      <c r="D1433" s="307"/>
      <c r="E1433" s="307"/>
      <c r="F1433" s="307"/>
      <c r="G1433" s="307"/>
      <c r="H1433" s="307"/>
      <c r="I1433" s="307"/>
      <c r="J1433" s="307"/>
      <c r="K1433" s="307"/>
    </row>
    <row r="1434" spans="1:11" customFormat="1" ht="15.75" customHeight="1" x14ac:dyDescent="0.2">
      <c r="A1434" s="307"/>
      <c r="B1434" s="307"/>
      <c r="C1434" s="307"/>
      <c r="D1434" s="307"/>
      <c r="E1434" s="307"/>
      <c r="F1434" s="307"/>
      <c r="G1434" s="307"/>
      <c r="H1434" s="307"/>
      <c r="I1434" s="307"/>
      <c r="J1434" s="307"/>
      <c r="K1434" s="307"/>
    </row>
    <row r="1435" spans="1:11" customFormat="1" ht="15.75" customHeight="1" x14ac:dyDescent="0.2">
      <c r="A1435" s="307"/>
      <c r="B1435" s="307"/>
      <c r="C1435" s="307"/>
      <c r="D1435" s="307"/>
      <c r="E1435" s="307"/>
      <c r="F1435" s="307"/>
      <c r="G1435" s="307"/>
      <c r="H1435" s="307"/>
      <c r="I1435" s="307"/>
      <c r="J1435" s="307"/>
      <c r="K1435" s="307"/>
    </row>
    <row r="1436" spans="1:11" customFormat="1" ht="15.75" customHeight="1" x14ac:dyDescent="0.2">
      <c r="A1436" s="307"/>
      <c r="B1436" s="307"/>
      <c r="C1436" s="307"/>
      <c r="D1436" s="307"/>
      <c r="E1436" s="307"/>
      <c r="F1436" s="307"/>
      <c r="G1436" s="307"/>
      <c r="H1436" s="307"/>
      <c r="I1436" s="307"/>
      <c r="J1436" s="307"/>
      <c r="K1436" s="307"/>
    </row>
    <row r="1437" spans="1:11" customFormat="1" ht="15.75" customHeight="1" x14ac:dyDescent="0.2">
      <c r="A1437" s="307"/>
      <c r="B1437" s="307"/>
      <c r="C1437" s="307"/>
      <c r="D1437" s="307"/>
      <c r="E1437" s="307"/>
      <c r="F1437" s="307"/>
      <c r="G1437" s="307"/>
      <c r="H1437" s="307"/>
      <c r="I1437" s="307"/>
      <c r="J1437" s="307"/>
      <c r="K1437" s="307"/>
    </row>
    <row r="1438" spans="1:11" customFormat="1" ht="15.75" customHeight="1" x14ac:dyDescent="0.2">
      <c r="A1438" s="307"/>
      <c r="B1438" s="307"/>
      <c r="C1438" s="307"/>
      <c r="D1438" s="307"/>
      <c r="E1438" s="307"/>
      <c r="F1438" s="307"/>
      <c r="G1438" s="307"/>
      <c r="H1438" s="307"/>
      <c r="I1438" s="307"/>
      <c r="J1438" s="307"/>
      <c r="K1438" s="307"/>
    </row>
    <row r="1439" spans="1:11" customFormat="1" ht="15.75" customHeight="1" x14ac:dyDescent="0.2">
      <c r="A1439" s="307"/>
      <c r="B1439" s="307"/>
      <c r="C1439" s="307"/>
      <c r="D1439" s="307"/>
      <c r="E1439" s="307"/>
      <c r="F1439" s="307"/>
      <c r="G1439" s="307"/>
      <c r="H1439" s="307"/>
      <c r="I1439" s="307"/>
      <c r="J1439" s="307"/>
      <c r="K1439" s="307"/>
    </row>
    <row r="1440" spans="1:11" customFormat="1" ht="15.75" customHeight="1" x14ac:dyDescent="0.2">
      <c r="A1440" s="307"/>
      <c r="B1440" s="307"/>
      <c r="C1440" s="307"/>
      <c r="D1440" s="307"/>
      <c r="E1440" s="307"/>
      <c r="F1440" s="307"/>
      <c r="G1440" s="307"/>
      <c r="H1440" s="307"/>
      <c r="I1440" s="307"/>
      <c r="J1440" s="307"/>
      <c r="K1440" s="307"/>
    </row>
    <row r="1441" spans="1:11" customFormat="1" ht="15.75" customHeight="1" x14ac:dyDescent="0.2">
      <c r="A1441" s="307"/>
      <c r="B1441" s="307"/>
      <c r="C1441" s="307"/>
      <c r="D1441" s="307"/>
      <c r="E1441" s="307"/>
      <c r="F1441" s="307"/>
      <c r="G1441" s="307"/>
      <c r="H1441" s="307"/>
      <c r="I1441" s="307"/>
      <c r="J1441" s="307"/>
      <c r="K1441" s="307"/>
    </row>
    <row r="1442" spans="1:11" customFormat="1" ht="15.75" customHeight="1" x14ac:dyDescent="0.2">
      <c r="A1442" s="307"/>
      <c r="B1442" s="307"/>
      <c r="C1442" s="307"/>
      <c r="D1442" s="307"/>
      <c r="E1442" s="307"/>
      <c r="F1442" s="307"/>
      <c r="G1442" s="307"/>
      <c r="H1442" s="307"/>
      <c r="I1442" s="307"/>
      <c r="J1442" s="307"/>
      <c r="K1442" s="307"/>
    </row>
    <row r="1443" spans="1:11" customFormat="1" ht="15.75" customHeight="1" x14ac:dyDescent="0.2">
      <c r="A1443" s="307"/>
      <c r="B1443" s="307"/>
      <c r="C1443" s="307"/>
      <c r="D1443" s="307"/>
      <c r="E1443" s="307"/>
      <c r="F1443" s="307"/>
      <c r="G1443" s="307"/>
      <c r="H1443" s="307"/>
      <c r="I1443" s="307"/>
      <c r="J1443" s="307"/>
      <c r="K1443" s="307"/>
    </row>
    <row r="1444" spans="1:11" customFormat="1" ht="15.75" customHeight="1" x14ac:dyDescent="0.2">
      <c r="A1444" s="307"/>
      <c r="B1444" s="307"/>
      <c r="C1444" s="307"/>
      <c r="D1444" s="307"/>
      <c r="E1444" s="307"/>
      <c r="F1444" s="307"/>
      <c r="G1444" s="307"/>
      <c r="H1444" s="307"/>
      <c r="I1444" s="307"/>
      <c r="J1444" s="307"/>
      <c r="K1444" s="307"/>
    </row>
    <row r="1445" spans="1:11" customFormat="1" ht="15.75" customHeight="1" x14ac:dyDescent="0.2">
      <c r="A1445" s="307"/>
      <c r="B1445" s="307"/>
      <c r="C1445" s="307"/>
      <c r="D1445" s="307"/>
      <c r="E1445" s="307"/>
      <c r="F1445" s="307"/>
      <c r="G1445" s="307"/>
      <c r="H1445" s="307"/>
      <c r="I1445" s="307"/>
      <c r="J1445" s="307"/>
      <c r="K1445" s="307"/>
    </row>
    <row r="1446" spans="1:11" customFormat="1" ht="15.75" customHeight="1" x14ac:dyDescent="0.2">
      <c r="A1446" s="307"/>
      <c r="B1446" s="307"/>
      <c r="C1446" s="307"/>
      <c r="D1446" s="307"/>
      <c r="E1446" s="307"/>
      <c r="F1446" s="307"/>
      <c r="G1446" s="307"/>
      <c r="H1446" s="307"/>
      <c r="I1446" s="307"/>
      <c r="J1446" s="307"/>
      <c r="K1446" s="307"/>
    </row>
    <row r="1447" spans="1:11" customFormat="1" ht="15.75" customHeight="1" x14ac:dyDescent="0.2">
      <c r="A1447" s="307"/>
      <c r="B1447" s="307"/>
      <c r="C1447" s="307"/>
      <c r="D1447" s="307"/>
      <c r="E1447" s="307"/>
      <c r="F1447" s="307"/>
      <c r="G1447" s="307"/>
      <c r="H1447" s="307"/>
      <c r="I1447" s="307"/>
      <c r="J1447" s="307"/>
      <c r="K1447" s="307"/>
    </row>
    <row r="1809" spans="1:11" customFormat="1" ht="15.75" customHeight="1" x14ac:dyDescent="0.2">
      <c r="A1809" s="307"/>
      <c r="B1809" s="307"/>
      <c r="C1809" s="307"/>
      <c r="D1809" s="307"/>
      <c r="E1809" s="307"/>
      <c r="F1809" s="307"/>
      <c r="G1809" s="307"/>
      <c r="H1809" s="307"/>
      <c r="I1809" s="307"/>
      <c r="J1809" s="307"/>
      <c r="K1809" s="307"/>
    </row>
    <row r="1810" spans="1:11" customFormat="1" ht="15.75" customHeight="1" x14ac:dyDescent="0.2">
      <c r="A1810" s="307"/>
      <c r="B1810" s="307"/>
      <c r="C1810" s="307"/>
      <c r="D1810" s="307"/>
      <c r="E1810" s="307"/>
      <c r="F1810" s="307"/>
      <c r="G1810" s="307"/>
      <c r="H1810" s="307"/>
      <c r="I1810" s="307"/>
      <c r="J1810" s="307"/>
      <c r="K1810" s="307"/>
    </row>
    <row r="1811" spans="1:11" customFormat="1" ht="15.75" customHeight="1" x14ac:dyDescent="0.2">
      <c r="A1811" s="307"/>
      <c r="B1811" s="307"/>
      <c r="C1811" s="307"/>
      <c r="D1811" s="307"/>
      <c r="E1811" s="307"/>
      <c r="F1811" s="307"/>
      <c r="G1811" s="307"/>
      <c r="H1811" s="307"/>
      <c r="I1811" s="307"/>
      <c r="J1811" s="307"/>
      <c r="K1811" s="307"/>
    </row>
    <row r="1812" spans="1:11" customFormat="1" ht="15.75" customHeight="1" x14ac:dyDescent="0.2">
      <c r="A1812" s="307"/>
      <c r="B1812" s="307"/>
      <c r="C1812" s="307"/>
      <c r="D1812" s="307"/>
      <c r="E1812" s="307"/>
      <c r="F1812" s="307"/>
      <c r="G1812" s="307"/>
      <c r="H1812" s="307"/>
      <c r="I1812" s="307"/>
      <c r="J1812" s="307"/>
      <c r="K1812" s="307"/>
    </row>
    <row r="1813" spans="1:11" customFormat="1" ht="15.75" customHeight="1" x14ac:dyDescent="0.2">
      <c r="A1813" s="307"/>
      <c r="B1813" s="307"/>
      <c r="C1813" s="307"/>
      <c r="D1813" s="307"/>
      <c r="E1813" s="307"/>
      <c r="F1813" s="307"/>
      <c r="G1813" s="307"/>
      <c r="H1813" s="307"/>
      <c r="I1813" s="307"/>
      <c r="J1813" s="307"/>
      <c r="K1813" s="307"/>
    </row>
    <row r="1814" spans="1:11" customFormat="1" ht="15.75" customHeight="1" x14ac:dyDescent="0.2">
      <c r="A1814" s="307"/>
      <c r="B1814" s="307"/>
      <c r="C1814" s="307"/>
      <c r="D1814" s="307"/>
      <c r="E1814" s="307"/>
      <c r="F1814" s="307"/>
      <c r="G1814" s="307"/>
      <c r="H1814" s="307"/>
      <c r="I1814" s="307"/>
      <c r="J1814" s="307"/>
      <c r="K1814" s="307"/>
    </row>
    <row r="1815" spans="1:11" customFormat="1" ht="15.75" customHeight="1" x14ac:dyDescent="0.2">
      <c r="A1815" s="307"/>
      <c r="B1815" s="307"/>
      <c r="C1815" s="307"/>
      <c r="D1815" s="307"/>
      <c r="E1815" s="307"/>
      <c r="F1815" s="307"/>
      <c r="G1815" s="307"/>
      <c r="H1815" s="307"/>
      <c r="I1815" s="307"/>
      <c r="J1815" s="307"/>
      <c r="K1815" s="307"/>
    </row>
    <row r="1816" spans="1:11" customFormat="1" ht="15.75" customHeight="1" x14ac:dyDescent="0.2">
      <c r="A1816" s="307"/>
      <c r="B1816" s="307"/>
      <c r="C1816" s="307"/>
      <c r="D1816" s="307"/>
      <c r="E1816" s="307"/>
      <c r="F1816" s="307"/>
      <c r="G1816" s="307"/>
      <c r="H1816" s="307"/>
      <c r="I1816" s="307"/>
      <c r="J1816" s="307"/>
      <c r="K1816" s="307"/>
    </row>
    <row r="1818" spans="1:11" customFormat="1" ht="15.75" customHeight="1" x14ac:dyDescent="0.2">
      <c r="A1818" s="307"/>
      <c r="B1818" s="307"/>
      <c r="C1818" s="307"/>
      <c r="D1818" s="307"/>
      <c r="E1818" s="307"/>
      <c r="F1818" s="307"/>
      <c r="G1818" s="307"/>
      <c r="H1818" s="307"/>
      <c r="I1818" s="307"/>
      <c r="J1818" s="307"/>
      <c r="K1818" s="307"/>
    </row>
    <row r="1819" spans="1:11" customFormat="1" ht="15.75" customHeight="1" x14ac:dyDescent="0.2">
      <c r="A1819" s="307"/>
      <c r="B1819" s="307"/>
      <c r="C1819" s="307"/>
      <c r="D1819" s="307"/>
      <c r="E1819" s="307"/>
      <c r="F1819" s="307"/>
      <c r="G1819" s="307"/>
      <c r="H1819" s="307"/>
      <c r="I1819" s="307"/>
      <c r="J1819" s="307"/>
      <c r="K1819" s="307"/>
    </row>
    <row r="1820" spans="1:11" customFormat="1" ht="15.75" customHeight="1" x14ac:dyDescent="0.2">
      <c r="A1820" s="307"/>
      <c r="B1820" s="307"/>
      <c r="C1820" s="307"/>
      <c r="D1820" s="307"/>
      <c r="E1820" s="307"/>
      <c r="F1820" s="307"/>
      <c r="G1820" s="307"/>
      <c r="H1820" s="307"/>
      <c r="I1820" s="307"/>
      <c r="J1820" s="307"/>
      <c r="K1820" s="307"/>
    </row>
    <row r="1821" spans="1:11" customFormat="1" ht="15.75" customHeight="1" x14ac:dyDescent="0.2">
      <c r="A1821" s="307"/>
      <c r="B1821" s="307"/>
      <c r="C1821" s="307"/>
      <c r="D1821" s="307"/>
      <c r="E1821" s="307"/>
      <c r="F1821" s="307"/>
      <c r="G1821" s="307"/>
      <c r="H1821" s="307"/>
      <c r="I1821" s="307"/>
      <c r="J1821" s="307"/>
      <c r="K1821" s="307"/>
    </row>
    <row r="1822" spans="1:11" customFormat="1" ht="15.75" customHeight="1" x14ac:dyDescent="0.2">
      <c r="A1822" s="307"/>
      <c r="B1822" s="307"/>
      <c r="C1822" s="307"/>
      <c r="D1822" s="307"/>
      <c r="E1822" s="307"/>
      <c r="F1822" s="307"/>
      <c r="G1822" s="307"/>
      <c r="H1822" s="307"/>
      <c r="I1822" s="307"/>
      <c r="J1822" s="307"/>
      <c r="K1822" s="307"/>
    </row>
    <row r="1823" spans="1:11" customFormat="1" ht="15.75" customHeight="1" x14ac:dyDescent="0.2">
      <c r="A1823" s="307"/>
      <c r="B1823" s="307"/>
      <c r="C1823" s="307"/>
      <c r="D1823" s="307"/>
      <c r="E1823" s="307"/>
      <c r="F1823" s="307"/>
      <c r="G1823" s="307"/>
      <c r="H1823" s="307"/>
      <c r="I1823" s="307"/>
      <c r="J1823" s="307"/>
      <c r="K1823" s="307"/>
    </row>
    <row r="1824" spans="1:11" customFormat="1" ht="15.75" customHeight="1" x14ac:dyDescent="0.2">
      <c r="A1824" s="307"/>
      <c r="B1824" s="307"/>
      <c r="C1824" s="307"/>
      <c r="D1824" s="307"/>
      <c r="E1824" s="307"/>
      <c r="F1824" s="307"/>
      <c r="G1824" s="307"/>
      <c r="H1824" s="307"/>
      <c r="I1824" s="307"/>
      <c r="J1824" s="307"/>
      <c r="K1824" s="307"/>
    </row>
    <row r="1825" spans="1:11" customFormat="1" ht="15.75" customHeight="1" x14ac:dyDescent="0.2">
      <c r="A1825" s="307"/>
      <c r="B1825" s="307"/>
      <c r="C1825" s="307"/>
      <c r="D1825" s="307"/>
      <c r="E1825" s="307"/>
      <c r="F1825" s="307"/>
      <c r="G1825" s="307"/>
      <c r="H1825" s="307"/>
      <c r="I1825" s="307"/>
      <c r="J1825" s="307"/>
      <c r="K1825" s="307"/>
    </row>
    <row r="1826" spans="1:11" customFormat="1" ht="15.75" customHeight="1" x14ac:dyDescent="0.2">
      <c r="A1826" s="307"/>
      <c r="B1826" s="307"/>
      <c r="C1826" s="307"/>
      <c r="D1826" s="307"/>
      <c r="E1826" s="307"/>
      <c r="F1826" s="307"/>
      <c r="G1826" s="307"/>
      <c r="H1826" s="307"/>
      <c r="I1826" s="307"/>
      <c r="J1826" s="307"/>
      <c r="K1826" s="307"/>
    </row>
    <row r="1829" spans="1:11" customFormat="1" ht="15.75" customHeight="1" x14ac:dyDescent="0.2">
      <c r="A1829" s="307"/>
      <c r="B1829" s="307"/>
      <c r="C1829" s="307"/>
      <c r="D1829" s="307"/>
      <c r="E1829" s="307"/>
      <c r="F1829" s="307"/>
      <c r="G1829" s="307"/>
      <c r="H1829" s="307"/>
      <c r="I1829" s="307"/>
      <c r="J1829" s="307"/>
      <c r="K1829" s="307"/>
    </row>
    <row r="1830" spans="1:11" customFormat="1" ht="15.75" customHeight="1" x14ac:dyDescent="0.2">
      <c r="A1830" s="307"/>
      <c r="B1830" s="307"/>
      <c r="C1830" s="307"/>
      <c r="D1830" s="307"/>
      <c r="E1830" s="307"/>
      <c r="F1830" s="307"/>
      <c r="G1830" s="307"/>
      <c r="H1830" s="307"/>
      <c r="I1830" s="307"/>
      <c r="J1830" s="307"/>
      <c r="K1830" s="307"/>
    </row>
    <row r="1831" spans="1:11" customFormat="1" ht="15.75" customHeight="1" x14ac:dyDescent="0.2">
      <c r="A1831" s="307"/>
      <c r="B1831" s="307"/>
      <c r="C1831" s="307"/>
      <c r="D1831" s="307"/>
      <c r="E1831" s="307"/>
      <c r="F1831" s="307"/>
      <c r="G1831" s="307"/>
      <c r="H1831" s="307"/>
      <c r="I1831" s="307"/>
      <c r="J1831" s="307"/>
      <c r="K1831" s="307"/>
    </row>
    <row r="1832" spans="1:11" customFormat="1" ht="15.75" customHeight="1" x14ac:dyDescent="0.2">
      <c r="A1832" s="307"/>
      <c r="B1832" s="307"/>
      <c r="C1832" s="307"/>
      <c r="D1832" s="307"/>
      <c r="E1832" s="307"/>
      <c r="F1832" s="307"/>
      <c r="G1832" s="307"/>
      <c r="H1832" s="307"/>
      <c r="I1832" s="307"/>
      <c r="J1832" s="307"/>
      <c r="K1832" s="307"/>
    </row>
    <row r="1834" spans="1:11" customFormat="1" ht="15.75" customHeight="1" x14ac:dyDescent="0.2">
      <c r="A1834" s="307"/>
      <c r="B1834" s="307"/>
      <c r="C1834" s="307"/>
      <c r="D1834" s="307"/>
      <c r="E1834" s="307"/>
      <c r="F1834" s="307"/>
      <c r="G1834" s="307"/>
      <c r="H1834" s="307"/>
      <c r="I1834" s="307"/>
      <c r="J1834" s="307"/>
      <c r="K1834" s="307"/>
    </row>
    <row r="1835" spans="1:11" customFormat="1" ht="15.75" customHeight="1" x14ac:dyDescent="0.2">
      <c r="A1835" s="307"/>
      <c r="B1835" s="307"/>
      <c r="C1835" s="307"/>
      <c r="D1835" s="307"/>
      <c r="E1835" s="307"/>
      <c r="F1835" s="307"/>
      <c r="G1835" s="307"/>
      <c r="H1835" s="307"/>
      <c r="I1835" s="307"/>
      <c r="J1835" s="307"/>
      <c r="K1835" s="307"/>
    </row>
    <row r="1836" spans="1:11" customFormat="1" ht="15.75" customHeight="1" x14ac:dyDescent="0.2">
      <c r="A1836" s="307"/>
      <c r="B1836" s="307"/>
      <c r="C1836" s="307"/>
      <c r="D1836" s="307"/>
      <c r="E1836" s="307"/>
      <c r="F1836" s="307"/>
      <c r="G1836" s="307"/>
      <c r="H1836" s="307"/>
      <c r="I1836" s="307"/>
      <c r="J1836" s="307"/>
      <c r="K1836" s="307"/>
    </row>
    <row r="1837" spans="1:11" customFormat="1" ht="15.75" customHeight="1" x14ac:dyDescent="0.2">
      <c r="A1837" s="307"/>
      <c r="B1837" s="307"/>
      <c r="C1837" s="307"/>
      <c r="D1837" s="307"/>
      <c r="E1837" s="307"/>
      <c r="F1837" s="307"/>
      <c r="G1837" s="307"/>
      <c r="H1837" s="307"/>
      <c r="I1837" s="307"/>
      <c r="J1837" s="307"/>
      <c r="K1837" s="307"/>
    </row>
    <row r="1839" spans="1:11" customFormat="1" ht="15.75" customHeight="1" x14ac:dyDescent="0.2">
      <c r="A1839" s="307"/>
      <c r="B1839" s="307"/>
      <c r="C1839" s="307"/>
      <c r="D1839" s="307"/>
      <c r="E1839" s="307"/>
      <c r="F1839" s="307"/>
      <c r="G1839" s="307"/>
      <c r="H1839" s="307"/>
      <c r="I1839" s="307"/>
      <c r="J1839" s="307"/>
      <c r="K1839" s="307"/>
    </row>
    <row r="1840" spans="1:11" customFormat="1" ht="15.75" customHeight="1" x14ac:dyDescent="0.2">
      <c r="A1840" s="307"/>
      <c r="B1840" s="307"/>
      <c r="C1840" s="307"/>
      <c r="D1840" s="307"/>
      <c r="E1840" s="307"/>
      <c r="F1840" s="307"/>
      <c r="G1840" s="307"/>
      <c r="H1840" s="307"/>
      <c r="I1840" s="307"/>
      <c r="J1840" s="307"/>
      <c r="K1840" s="307"/>
    </row>
    <row r="1841" spans="1:11" customFormat="1" ht="15.75" customHeight="1" x14ac:dyDescent="0.2">
      <c r="A1841" s="307"/>
      <c r="B1841" s="307"/>
      <c r="C1841" s="307"/>
      <c r="D1841" s="307"/>
      <c r="E1841" s="307"/>
      <c r="F1841" s="307"/>
      <c r="G1841" s="307"/>
      <c r="H1841" s="307"/>
      <c r="I1841" s="307"/>
      <c r="J1841" s="307"/>
      <c r="K1841" s="307"/>
    </row>
    <row r="1842" spans="1:11" customFormat="1" ht="15.75" customHeight="1" x14ac:dyDescent="0.2">
      <c r="A1842" s="307"/>
      <c r="B1842" s="307"/>
      <c r="C1842" s="307"/>
      <c r="D1842" s="307"/>
      <c r="E1842" s="307"/>
      <c r="F1842" s="307"/>
      <c r="G1842" s="307"/>
      <c r="H1842" s="307"/>
      <c r="I1842" s="307"/>
      <c r="J1842" s="307"/>
      <c r="K1842" s="307"/>
    </row>
    <row r="1844" spans="1:11" customFormat="1" ht="15.75" customHeight="1" x14ac:dyDescent="0.2">
      <c r="A1844" s="307"/>
      <c r="B1844" s="307"/>
      <c r="C1844" s="307"/>
      <c r="D1844" s="307"/>
      <c r="E1844" s="307"/>
      <c r="F1844" s="307"/>
      <c r="G1844" s="307"/>
      <c r="H1844" s="307"/>
      <c r="I1844" s="307"/>
      <c r="J1844" s="307"/>
      <c r="K1844" s="307"/>
    </row>
    <row r="1845" spans="1:11" customFormat="1" ht="15.75" customHeight="1" x14ac:dyDescent="0.2">
      <c r="A1845" s="307"/>
      <c r="B1845" s="307"/>
      <c r="C1845" s="307"/>
      <c r="D1845" s="307"/>
      <c r="E1845" s="307"/>
      <c r="F1845" s="307"/>
      <c r="G1845" s="307"/>
      <c r="H1845" s="307"/>
      <c r="I1845" s="307"/>
      <c r="J1845" s="307"/>
      <c r="K1845" s="307"/>
    </row>
    <row r="1846" spans="1:11" customFormat="1" ht="15.75" customHeight="1" x14ac:dyDescent="0.2">
      <c r="A1846" s="307"/>
      <c r="B1846" s="307"/>
      <c r="C1846" s="307"/>
      <c r="D1846" s="307"/>
      <c r="E1846" s="307"/>
      <c r="F1846" s="307"/>
      <c r="G1846" s="307"/>
      <c r="H1846" s="307"/>
      <c r="I1846" s="307"/>
      <c r="J1846" s="307"/>
      <c r="K1846" s="307"/>
    </row>
    <row r="1847" spans="1:11" customFormat="1" ht="15.75" customHeight="1" x14ac:dyDescent="0.2">
      <c r="A1847" s="307"/>
      <c r="B1847" s="307"/>
      <c r="C1847" s="307"/>
      <c r="D1847" s="307"/>
      <c r="E1847" s="307"/>
      <c r="F1847" s="307"/>
      <c r="G1847" s="307"/>
      <c r="H1847" s="307"/>
      <c r="I1847" s="307"/>
      <c r="J1847" s="307"/>
      <c r="K1847" s="307"/>
    </row>
    <row r="1849" spans="1:11" customFormat="1" ht="15.75" customHeight="1" x14ac:dyDescent="0.2">
      <c r="A1849" s="307"/>
      <c r="B1849" s="307"/>
      <c r="C1849" s="307"/>
      <c r="D1849" s="307"/>
      <c r="E1849" s="307"/>
      <c r="F1849" s="307"/>
      <c r="G1849" s="307"/>
      <c r="H1849" s="307"/>
      <c r="I1849" s="307"/>
      <c r="J1849" s="307"/>
      <c r="K1849" s="307"/>
    </row>
    <row r="1850" spans="1:11" customFormat="1" ht="15.75" customHeight="1" x14ac:dyDescent="0.2">
      <c r="A1850" s="307"/>
      <c r="B1850" s="307"/>
      <c r="C1850" s="307"/>
      <c r="D1850" s="307"/>
      <c r="E1850" s="307"/>
      <c r="F1850" s="307"/>
      <c r="G1850" s="307"/>
      <c r="H1850" s="307"/>
      <c r="I1850" s="307"/>
      <c r="J1850" s="307"/>
      <c r="K1850" s="307"/>
    </row>
    <row r="1851" spans="1:11" customFormat="1" ht="15.75" customHeight="1" x14ac:dyDescent="0.2">
      <c r="A1851" s="307"/>
      <c r="B1851" s="307"/>
      <c r="C1851" s="307"/>
      <c r="D1851" s="307"/>
      <c r="E1851" s="307"/>
      <c r="F1851" s="307"/>
      <c r="G1851" s="307"/>
      <c r="H1851" s="307"/>
      <c r="I1851" s="307"/>
      <c r="J1851" s="307"/>
      <c r="K1851" s="307"/>
    </row>
    <row r="1852" spans="1:11" customFormat="1" ht="15.75" customHeight="1" x14ac:dyDescent="0.2">
      <c r="A1852" s="307"/>
      <c r="B1852" s="307"/>
      <c r="C1852" s="307"/>
      <c r="D1852" s="307"/>
      <c r="E1852" s="307"/>
      <c r="F1852" s="307"/>
      <c r="G1852" s="307"/>
      <c r="H1852" s="307"/>
      <c r="I1852" s="307"/>
      <c r="J1852" s="307"/>
      <c r="K1852" s="307"/>
    </row>
    <row r="1854" spans="1:11" customFormat="1" ht="15.75" customHeight="1" x14ac:dyDescent="0.2">
      <c r="A1854" s="307"/>
      <c r="B1854" s="307"/>
      <c r="C1854" s="307"/>
      <c r="D1854" s="307"/>
      <c r="E1854" s="307"/>
      <c r="F1854" s="307"/>
      <c r="G1854" s="307"/>
      <c r="H1854" s="307"/>
      <c r="I1854" s="307"/>
      <c r="J1854" s="307"/>
      <c r="K1854" s="307"/>
    </row>
    <row r="1855" spans="1:11" customFormat="1" ht="15.75" customHeight="1" x14ac:dyDescent="0.2">
      <c r="A1855" s="307"/>
      <c r="B1855" s="307"/>
      <c r="C1855" s="307"/>
      <c r="D1855" s="307"/>
      <c r="E1855" s="307"/>
      <c r="F1855" s="307"/>
      <c r="G1855" s="307"/>
      <c r="H1855" s="307"/>
      <c r="I1855" s="307"/>
      <c r="J1855" s="307"/>
      <c r="K1855" s="307"/>
    </row>
    <row r="1856" spans="1:11" customFormat="1" ht="15.75" customHeight="1" x14ac:dyDescent="0.2">
      <c r="A1856" s="307"/>
      <c r="B1856" s="307"/>
      <c r="C1856" s="307"/>
      <c r="D1856" s="307"/>
      <c r="E1856" s="307"/>
      <c r="F1856" s="307"/>
      <c r="G1856" s="307"/>
      <c r="H1856" s="307"/>
      <c r="I1856" s="307"/>
      <c r="J1856" s="307"/>
      <c r="K1856" s="307"/>
    </row>
    <row r="1857" spans="1:11" customFormat="1" ht="15.75" customHeight="1" x14ac:dyDescent="0.2">
      <c r="A1857" s="307"/>
      <c r="B1857" s="307"/>
      <c r="C1857" s="307"/>
      <c r="D1857" s="307"/>
      <c r="E1857" s="307"/>
      <c r="F1857" s="307"/>
      <c r="G1857" s="307"/>
      <c r="H1857" s="307"/>
      <c r="I1857" s="307"/>
      <c r="J1857" s="307"/>
      <c r="K1857" s="307"/>
    </row>
    <row r="1858" spans="1:11" customFormat="1" ht="15.75" customHeight="1" x14ac:dyDescent="0.2">
      <c r="A1858" s="307"/>
      <c r="B1858" s="307"/>
      <c r="C1858" s="307"/>
      <c r="D1858" s="307"/>
      <c r="E1858" s="307"/>
      <c r="F1858" s="307"/>
      <c r="G1858" s="307"/>
      <c r="H1858" s="307"/>
      <c r="I1858" s="307"/>
      <c r="J1858" s="307"/>
      <c r="K1858" s="307"/>
    </row>
    <row r="1860" spans="1:11" customFormat="1" ht="15.75" customHeight="1" x14ac:dyDescent="0.2">
      <c r="A1860" s="307"/>
      <c r="B1860" s="307"/>
      <c r="C1860" s="307"/>
      <c r="D1860" s="307"/>
      <c r="E1860" s="307"/>
      <c r="F1860" s="307"/>
      <c r="G1860" s="307"/>
      <c r="H1860" s="307"/>
      <c r="I1860" s="307"/>
      <c r="J1860" s="307"/>
      <c r="K1860" s="307"/>
    </row>
    <row r="1861" spans="1:11" customFormat="1" ht="15.75" customHeight="1" x14ac:dyDescent="0.2">
      <c r="A1861" s="307"/>
      <c r="B1861" s="307"/>
      <c r="C1861" s="307"/>
      <c r="D1861" s="307"/>
      <c r="E1861" s="307"/>
      <c r="F1861" s="307"/>
      <c r="G1861" s="307"/>
      <c r="H1861" s="307"/>
      <c r="I1861" s="307"/>
      <c r="J1861" s="307"/>
      <c r="K1861" s="307"/>
    </row>
    <row r="1862" spans="1:11" customFormat="1" ht="15.75" customHeight="1" x14ac:dyDescent="0.2">
      <c r="A1862" s="307"/>
      <c r="B1862" s="307"/>
      <c r="C1862" s="307"/>
      <c r="D1862" s="307"/>
      <c r="E1862" s="307"/>
      <c r="F1862" s="307"/>
      <c r="G1862" s="307"/>
      <c r="H1862" s="307"/>
      <c r="I1862" s="307"/>
      <c r="J1862" s="307"/>
      <c r="K1862" s="307"/>
    </row>
    <row r="1863" spans="1:11" customFormat="1" ht="15.75" customHeight="1" x14ac:dyDescent="0.2">
      <c r="A1863" s="307"/>
      <c r="B1863" s="307"/>
      <c r="C1863" s="307"/>
      <c r="D1863" s="307"/>
      <c r="E1863" s="307"/>
      <c r="F1863" s="307"/>
      <c r="G1863" s="307"/>
      <c r="H1863" s="307"/>
      <c r="I1863" s="307"/>
      <c r="J1863" s="307"/>
      <c r="K1863" s="307"/>
    </row>
    <row r="1865" spans="1:11" customFormat="1" ht="15.75" customHeight="1" x14ac:dyDescent="0.2">
      <c r="A1865" s="307"/>
      <c r="B1865" s="307"/>
      <c r="C1865" s="307"/>
      <c r="D1865" s="307"/>
      <c r="E1865" s="307"/>
      <c r="F1865" s="307"/>
      <c r="G1865" s="307"/>
      <c r="H1865" s="307"/>
      <c r="I1865" s="307"/>
      <c r="J1865" s="307"/>
      <c r="K1865" s="307"/>
    </row>
    <row r="1866" spans="1:11" customFormat="1" ht="15.75" customHeight="1" x14ac:dyDescent="0.2">
      <c r="A1866" s="307"/>
      <c r="B1866" s="307"/>
      <c r="C1866" s="307"/>
      <c r="D1866" s="307"/>
      <c r="E1866" s="307"/>
      <c r="F1866" s="307"/>
      <c r="G1866" s="307"/>
      <c r="H1866" s="307"/>
      <c r="I1866" s="307"/>
      <c r="J1866" s="307"/>
      <c r="K1866" s="307"/>
    </row>
    <row r="1867" spans="1:11" customFormat="1" ht="15.75" customHeight="1" x14ac:dyDescent="0.2">
      <c r="A1867" s="307"/>
      <c r="B1867" s="307"/>
      <c r="C1867" s="307"/>
      <c r="D1867" s="307"/>
      <c r="E1867" s="307"/>
      <c r="F1867" s="307"/>
      <c r="G1867" s="307"/>
      <c r="H1867" s="307"/>
      <c r="I1867" s="307"/>
      <c r="J1867" s="307"/>
      <c r="K1867" s="307"/>
    </row>
    <row r="1868" spans="1:11" customFormat="1" ht="15.75" customHeight="1" x14ac:dyDescent="0.2">
      <c r="A1868" s="307"/>
      <c r="B1868" s="307"/>
      <c r="C1868" s="307"/>
      <c r="D1868" s="307"/>
      <c r="E1868" s="307"/>
      <c r="F1868" s="307"/>
      <c r="G1868" s="307"/>
      <c r="H1868" s="307"/>
      <c r="I1868" s="307"/>
      <c r="J1868" s="307"/>
      <c r="K1868" s="307"/>
    </row>
    <row r="1870" spans="1:11" customFormat="1" ht="15.75" customHeight="1" x14ac:dyDescent="0.2">
      <c r="A1870" s="307"/>
      <c r="B1870" s="307"/>
      <c r="C1870" s="307"/>
      <c r="D1870" s="307"/>
      <c r="E1870" s="307"/>
      <c r="F1870" s="307"/>
      <c r="G1870" s="307"/>
      <c r="H1870" s="307"/>
      <c r="I1870" s="307"/>
      <c r="J1870" s="307"/>
      <c r="K1870" s="307"/>
    </row>
    <row r="1871" spans="1:11" customFormat="1" ht="15.75" customHeight="1" x14ac:dyDescent="0.2">
      <c r="A1871" s="307"/>
      <c r="B1871" s="307"/>
      <c r="C1871" s="307"/>
      <c r="D1871" s="307"/>
      <c r="E1871" s="307"/>
      <c r="F1871" s="307"/>
      <c r="G1871" s="307"/>
      <c r="H1871" s="307"/>
      <c r="I1871" s="307"/>
      <c r="J1871" s="307"/>
      <c r="K1871" s="307"/>
    </row>
    <row r="1872" spans="1:11" customFormat="1" ht="15.75" customHeight="1" x14ac:dyDescent="0.2">
      <c r="A1872" s="307"/>
      <c r="B1872" s="307"/>
      <c r="C1872" s="307"/>
      <c r="D1872" s="307"/>
      <c r="E1872" s="307"/>
      <c r="F1872" s="307"/>
      <c r="G1872" s="307"/>
      <c r="H1872" s="307"/>
      <c r="I1872" s="307"/>
      <c r="J1872" s="307"/>
      <c r="K1872" s="307"/>
    </row>
    <row r="1873" spans="1:11" customFormat="1" ht="15.75" customHeight="1" x14ac:dyDescent="0.2">
      <c r="A1873" s="307"/>
      <c r="B1873" s="307"/>
      <c r="C1873" s="307"/>
      <c r="D1873" s="307"/>
      <c r="E1873" s="307"/>
      <c r="F1873" s="307"/>
      <c r="G1873" s="307"/>
      <c r="H1873" s="307"/>
      <c r="I1873" s="307"/>
      <c r="J1873" s="307"/>
      <c r="K1873" s="307"/>
    </row>
    <row r="2613" spans="1:11" customFormat="1" ht="15.75" customHeight="1" x14ac:dyDescent="0.2">
      <c r="A2613" s="307"/>
      <c r="B2613" s="307"/>
      <c r="C2613" s="307"/>
      <c r="D2613" s="307"/>
      <c r="E2613" s="307"/>
      <c r="F2613" s="307"/>
      <c r="G2613" s="307"/>
      <c r="H2613" s="307"/>
      <c r="I2613" s="307"/>
      <c r="J2613" s="307"/>
      <c r="K2613" s="307"/>
    </row>
    <row r="2614" spans="1:11" customFormat="1" ht="15.75" customHeight="1" x14ac:dyDescent="0.2">
      <c r="A2614" s="307"/>
      <c r="B2614" s="307"/>
      <c r="C2614" s="307"/>
      <c r="D2614" s="307"/>
      <c r="E2614" s="307"/>
      <c r="F2614" s="307"/>
      <c r="G2614" s="307"/>
      <c r="H2614" s="307"/>
      <c r="I2614" s="307"/>
      <c r="J2614" s="307"/>
      <c r="K2614" s="307"/>
    </row>
    <row r="2615" spans="1:11" customFormat="1" ht="15.75" customHeight="1" x14ac:dyDescent="0.2">
      <c r="A2615" s="307"/>
      <c r="B2615" s="307"/>
      <c r="C2615" s="307"/>
      <c r="D2615" s="307"/>
      <c r="E2615" s="307"/>
      <c r="F2615" s="307"/>
      <c r="G2615" s="307"/>
      <c r="H2615" s="307"/>
      <c r="I2615" s="307"/>
      <c r="J2615" s="307"/>
      <c r="K2615" s="307"/>
    </row>
    <row r="2616" spans="1:11" customFormat="1" ht="15.75" customHeight="1" x14ac:dyDescent="0.2">
      <c r="A2616" s="307"/>
      <c r="B2616" s="307"/>
      <c r="C2616" s="307"/>
      <c r="D2616" s="307"/>
      <c r="E2616" s="307"/>
      <c r="F2616" s="307"/>
      <c r="G2616" s="307"/>
      <c r="H2616" s="307"/>
      <c r="I2616" s="307"/>
      <c r="J2616" s="307"/>
      <c r="K2616" s="307"/>
    </row>
    <row r="2617" spans="1:11" customFormat="1" ht="15.75" customHeight="1" x14ac:dyDescent="0.2">
      <c r="A2617" s="307"/>
      <c r="B2617" s="307"/>
      <c r="C2617" s="307"/>
      <c r="D2617" s="307"/>
      <c r="E2617" s="307"/>
      <c r="F2617" s="307"/>
      <c r="G2617" s="307"/>
      <c r="H2617" s="307"/>
      <c r="I2617" s="307"/>
      <c r="J2617" s="307"/>
      <c r="K2617" s="307"/>
    </row>
    <row r="2618" spans="1:11" customFormat="1" ht="15.75" customHeight="1" x14ac:dyDescent="0.2">
      <c r="A2618" s="307"/>
      <c r="B2618" s="307"/>
      <c r="C2618" s="307"/>
      <c r="D2618" s="307"/>
      <c r="E2618" s="307"/>
      <c r="F2618" s="307"/>
      <c r="G2618" s="307"/>
      <c r="H2618" s="307"/>
      <c r="I2618" s="307"/>
      <c r="J2618" s="307"/>
      <c r="K2618" s="307"/>
    </row>
    <row r="2619" spans="1:11" customFormat="1" ht="15.75" customHeight="1" x14ac:dyDescent="0.2">
      <c r="A2619" s="307"/>
      <c r="B2619" s="307"/>
      <c r="C2619" s="307"/>
      <c r="D2619" s="307"/>
      <c r="E2619" s="307"/>
      <c r="F2619" s="307"/>
      <c r="G2619" s="307"/>
      <c r="H2619" s="307"/>
      <c r="I2619" s="307"/>
      <c r="J2619" s="307"/>
      <c r="K2619" s="307"/>
    </row>
    <row r="2620" spans="1:11" customFormat="1" ht="15.75" customHeight="1" x14ac:dyDescent="0.2">
      <c r="A2620" s="307"/>
      <c r="B2620" s="307"/>
      <c r="C2620" s="307"/>
      <c r="D2620" s="307"/>
      <c r="E2620" s="307"/>
      <c r="F2620" s="307"/>
      <c r="G2620" s="307"/>
      <c r="H2620" s="307"/>
      <c r="I2620" s="307"/>
      <c r="J2620" s="307"/>
      <c r="K2620" s="307"/>
    </row>
    <row r="2621" spans="1:11" customFormat="1" ht="15.75" customHeight="1" x14ac:dyDescent="0.2">
      <c r="A2621" s="307"/>
      <c r="B2621" s="307"/>
      <c r="C2621" s="307"/>
      <c r="D2621" s="307"/>
      <c r="E2621" s="307"/>
      <c r="F2621" s="307"/>
      <c r="G2621" s="307"/>
      <c r="H2621" s="307"/>
      <c r="I2621" s="307"/>
      <c r="J2621" s="307"/>
      <c r="K2621" s="307"/>
    </row>
    <row r="2622" spans="1:11" customFormat="1" ht="15.75" customHeight="1" x14ac:dyDescent="0.2">
      <c r="A2622" s="307"/>
      <c r="B2622" s="307"/>
      <c r="C2622" s="307"/>
      <c r="D2622" s="307"/>
      <c r="E2622" s="307"/>
      <c r="F2622" s="307"/>
      <c r="G2622" s="307"/>
      <c r="H2622" s="307"/>
      <c r="I2622" s="307"/>
      <c r="J2622" s="307"/>
      <c r="K2622" s="307"/>
    </row>
    <row r="2623" spans="1:11" customFormat="1" ht="15.75" customHeight="1" x14ac:dyDescent="0.2">
      <c r="A2623" s="307"/>
      <c r="B2623" s="307"/>
      <c r="C2623" s="307"/>
      <c r="D2623" s="307"/>
      <c r="E2623" s="307"/>
      <c r="F2623" s="307"/>
      <c r="G2623" s="307"/>
      <c r="H2623" s="307"/>
      <c r="I2623" s="307"/>
      <c r="J2623" s="307"/>
      <c r="K2623" s="307"/>
    </row>
    <row r="2624" spans="1:11" customFormat="1" ht="15.75" customHeight="1" x14ac:dyDescent="0.2">
      <c r="A2624" s="307"/>
      <c r="B2624" s="307"/>
      <c r="C2624" s="307"/>
      <c r="D2624" s="307"/>
      <c r="E2624" s="307"/>
      <c r="F2624" s="307"/>
      <c r="G2624" s="307"/>
      <c r="H2624" s="307"/>
      <c r="I2624" s="307"/>
      <c r="J2624" s="307"/>
      <c r="K2624" s="307"/>
    </row>
    <row r="2625" spans="1:11" customFormat="1" ht="15.75" customHeight="1" x14ac:dyDescent="0.2">
      <c r="A2625" s="307"/>
      <c r="B2625" s="307"/>
      <c r="C2625" s="307"/>
      <c r="D2625" s="307"/>
      <c r="E2625" s="307"/>
      <c r="F2625" s="307"/>
      <c r="G2625" s="307"/>
      <c r="H2625" s="307"/>
      <c r="I2625" s="307"/>
      <c r="J2625" s="307"/>
      <c r="K2625" s="307"/>
    </row>
    <row r="2626" spans="1:11" customFormat="1" ht="15.75" customHeight="1" x14ac:dyDescent="0.2">
      <c r="A2626" s="307"/>
      <c r="B2626" s="307"/>
      <c r="C2626" s="307"/>
      <c r="D2626" s="307"/>
      <c r="E2626" s="307"/>
      <c r="F2626" s="307"/>
      <c r="G2626" s="307"/>
      <c r="H2626" s="307"/>
      <c r="I2626" s="307"/>
      <c r="J2626" s="307"/>
      <c r="K2626" s="307"/>
    </row>
    <row r="2627" spans="1:11" customFormat="1" ht="15.75" customHeight="1" x14ac:dyDescent="0.2">
      <c r="A2627" s="307"/>
      <c r="B2627" s="307"/>
      <c r="C2627" s="307"/>
      <c r="D2627" s="307"/>
      <c r="E2627" s="307"/>
      <c r="F2627" s="307"/>
      <c r="G2627" s="307"/>
      <c r="H2627" s="307"/>
      <c r="I2627" s="307"/>
      <c r="J2627" s="307"/>
      <c r="K2627" s="307"/>
    </row>
    <row r="2628" spans="1:11" customFormat="1" ht="15.75" customHeight="1" x14ac:dyDescent="0.2">
      <c r="A2628" s="307"/>
      <c r="B2628" s="307"/>
      <c r="C2628" s="307"/>
      <c r="D2628" s="307"/>
      <c r="E2628" s="307"/>
      <c r="F2628" s="307"/>
      <c r="G2628" s="307"/>
      <c r="H2628" s="307"/>
      <c r="I2628" s="307"/>
      <c r="J2628" s="307"/>
      <c r="K2628" s="307"/>
    </row>
    <row r="2629" spans="1:11" customFormat="1" ht="15.75" customHeight="1" x14ac:dyDescent="0.2">
      <c r="A2629" s="307"/>
      <c r="B2629" s="307"/>
      <c r="C2629" s="307"/>
      <c r="D2629" s="307"/>
      <c r="E2629" s="307"/>
      <c r="F2629" s="307"/>
      <c r="G2629" s="307"/>
      <c r="H2629" s="307"/>
      <c r="I2629" s="307"/>
      <c r="J2629" s="307"/>
      <c r="K2629" s="307"/>
    </row>
    <row r="2630" spans="1:11" customFormat="1" ht="15.75" customHeight="1" x14ac:dyDescent="0.2">
      <c r="A2630" s="307"/>
      <c r="B2630" s="307"/>
      <c r="C2630" s="307"/>
      <c r="D2630" s="307"/>
      <c r="E2630" s="307"/>
      <c r="F2630" s="307"/>
      <c r="G2630" s="307"/>
      <c r="H2630" s="307"/>
      <c r="I2630" s="307"/>
      <c r="J2630" s="307"/>
      <c r="K2630" s="307"/>
    </row>
    <row r="2631" spans="1:11" customFormat="1" ht="15.75" customHeight="1" x14ac:dyDescent="0.2">
      <c r="A2631" s="307"/>
      <c r="B2631" s="307"/>
      <c r="C2631" s="307"/>
      <c r="D2631" s="307"/>
      <c r="E2631" s="307"/>
      <c r="F2631" s="307"/>
      <c r="G2631" s="307"/>
      <c r="H2631" s="307"/>
      <c r="I2631" s="307"/>
      <c r="J2631" s="307"/>
      <c r="K2631" s="307"/>
    </row>
    <row r="2632" spans="1:11" customFormat="1" ht="15.75" customHeight="1" x14ac:dyDescent="0.2">
      <c r="A2632" s="307"/>
      <c r="B2632" s="307"/>
      <c r="C2632" s="307"/>
      <c r="D2632" s="307"/>
      <c r="E2632" s="307"/>
      <c r="F2632" s="307"/>
      <c r="G2632" s="307"/>
      <c r="H2632" s="307"/>
      <c r="I2632" s="307"/>
      <c r="J2632" s="307"/>
      <c r="K2632" s="307"/>
    </row>
    <row r="2633" spans="1:11" customFormat="1" ht="15.75" customHeight="1" x14ac:dyDescent="0.2">
      <c r="A2633" s="307"/>
      <c r="B2633" s="307"/>
      <c r="C2633" s="307"/>
      <c r="D2633" s="307"/>
      <c r="E2633" s="307"/>
      <c r="F2633" s="307"/>
      <c r="G2633" s="307"/>
      <c r="H2633" s="307"/>
      <c r="I2633" s="307"/>
      <c r="J2633" s="307"/>
      <c r="K2633" s="307"/>
    </row>
    <row r="2634" spans="1:11" customFormat="1" ht="15.75" customHeight="1" x14ac:dyDescent="0.2">
      <c r="A2634" s="307"/>
      <c r="B2634" s="307"/>
      <c r="C2634" s="307"/>
      <c r="D2634" s="307"/>
      <c r="E2634" s="307"/>
      <c r="F2634" s="307"/>
      <c r="G2634" s="307"/>
      <c r="H2634" s="307"/>
      <c r="I2634" s="307"/>
      <c r="J2634" s="307"/>
      <c r="K2634" s="307"/>
    </row>
    <row r="2635" spans="1:11" customFormat="1" ht="15.75" customHeight="1" x14ac:dyDescent="0.2">
      <c r="A2635" s="307"/>
      <c r="B2635" s="307"/>
      <c r="C2635" s="307"/>
      <c r="D2635" s="307"/>
      <c r="E2635" s="307"/>
      <c r="F2635" s="307"/>
      <c r="G2635" s="307"/>
      <c r="H2635" s="307"/>
      <c r="I2635" s="307"/>
      <c r="J2635" s="307"/>
      <c r="K2635" s="307"/>
    </row>
    <row r="2636" spans="1:11" customFormat="1" ht="15.75" customHeight="1" x14ac:dyDescent="0.2">
      <c r="A2636" s="307"/>
      <c r="B2636" s="307"/>
      <c r="C2636" s="307"/>
      <c r="D2636" s="307"/>
      <c r="E2636" s="307"/>
      <c r="F2636" s="307"/>
      <c r="G2636" s="307"/>
      <c r="H2636" s="307"/>
      <c r="I2636" s="307"/>
      <c r="J2636" s="307"/>
      <c r="K2636" s="307"/>
    </row>
    <row r="2637" spans="1:11" customFormat="1" ht="15.75" customHeight="1" x14ac:dyDescent="0.2">
      <c r="A2637" s="307"/>
      <c r="B2637" s="307"/>
      <c r="C2637" s="307"/>
      <c r="D2637" s="307"/>
      <c r="E2637" s="307"/>
      <c r="F2637" s="307"/>
      <c r="G2637" s="307"/>
      <c r="H2637" s="307"/>
      <c r="I2637" s="307"/>
      <c r="J2637" s="307"/>
      <c r="K2637" s="307"/>
    </row>
    <row r="2638" spans="1:11" customFormat="1" ht="15.75" customHeight="1" x14ac:dyDescent="0.2">
      <c r="A2638" s="307"/>
      <c r="B2638" s="307"/>
      <c r="C2638" s="307"/>
      <c r="D2638" s="307"/>
      <c r="E2638" s="307"/>
      <c r="F2638" s="307"/>
      <c r="G2638" s="307"/>
      <c r="H2638" s="307"/>
      <c r="I2638" s="307"/>
      <c r="J2638" s="307"/>
      <c r="K2638" s="307"/>
    </row>
    <row r="2639" spans="1:11" customFormat="1" ht="15.75" customHeight="1" x14ac:dyDescent="0.2">
      <c r="A2639" s="307"/>
      <c r="B2639" s="307"/>
      <c r="C2639" s="307"/>
      <c r="D2639" s="307"/>
      <c r="E2639" s="307"/>
      <c r="F2639" s="307"/>
      <c r="G2639" s="307"/>
      <c r="H2639" s="307"/>
      <c r="I2639" s="307"/>
      <c r="J2639" s="307"/>
      <c r="K2639" s="307"/>
    </row>
    <row r="2640" spans="1:11" customFormat="1" ht="15.75" customHeight="1" x14ac:dyDescent="0.2">
      <c r="A2640" s="307"/>
      <c r="B2640" s="307"/>
      <c r="C2640" s="307"/>
      <c r="D2640" s="307"/>
      <c r="E2640" s="307"/>
      <c r="F2640" s="307"/>
      <c r="G2640" s="307"/>
      <c r="H2640" s="307"/>
      <c r="I2640" s="307"/>
      <c r="J2640" s="307"/>
      <c r="K2640" s="307"/>
    </row>
    <row r="2641" spans="1:11" customFormat="1" ht="15.75" customHeight="1" x14ac:dyDescent="0.2">
      <c r="A2641" s="307"/>
      <c r="B2641" s="307"/>
      <c r="C2641" s="307"/>
      <c r="D2641" s="307"/>
      <c r="E2641" s="307"/>
      <c r="F2641" s="307"/>
      <c r="G2641" s="307"/>
      <c r="H2641" s="307"/>
      <c r="I2641" s="307"/>
      <c r="J2641" s="307"/>
      <c r="K2641" s="307"/>
    </row>
    <row r="2642" spans="1:11" customFormat="1" ht="15.75" customHeight="1" x14ac:dyDescent="0.2">
      <c r="A2642" s="307"/>
      <c r="B2642" s="307"/>
      <c r="C2642" s="307"/>
      <c r="D2642" s="307"/>
      <c r="E2642" s="307"/>
      <c r="F2642" s="307"/>
      <c r="G2642" s="307"/>
      <c r="H2642" s="307"/>
      <c r="I2642" s="307"/>
      <c r="J2642" s="307"/>
      <c r="K2642" s="307"/>
    </row>
    <row r="2643" spans="1:11" customFormat="1" ht="15.75" customHeight="1" x14ac:dyDescent="0.2">
      <c r="A2643" s="307"/>
      <c r="B2643" s="307"/>
      <c r="C2643" s="307"/>
      <c r="D2643" s="307"/>
      <c r="E2643" s="307"/>
      <c r="F2643" s="307"/>
      <c r="G2643" s="307"/>
      <c r="H2643" s="307"/>
      <c r="I2643" s="307"/>
      <c r="J2643" s="307"/>
      <c r="K2643" s="307"/>
    </row>
    <row r="2644" spans="1:11" customFormat="1" ht="15.75" customHeight="1" x14ac:dyDescent="0.2">
      <c r="A2644" s="307"/>
      <c r="B2644" s="307"/>
      <c r="C2644" s="307"/>
      <c r="D2644" s="307"/>
      <c r="E2644" s="307"/>
      <c r="F2644" s="307"/>
      <c r="G2644" s="307"/>
      <c r="H2644" s="307"/>
      <c r="I2644" s="307"/>
      <c r="J2644" s="307"/>
      <c r="K2644" s="307"/>
    </row>
    <row r="2645" spans="1:11" customFormat="1" ht="15.75" customHeight="1" x14ac:dyDescent="0.2">
      <c r="A2645" s="307"/>
      <c r="B2645" s="307"/>
      <c r="C2645" s="307"/>
      <c r="D2645" s="307"/>
      <c r="E2645" s="307"/>
      <c r="F2645" s="307"/>
      <c r="G2645" s="307"/>
      <c r="H2645" s="307"/>
      <c r="I2645" s="307"/>
      <c r="J2645" s="307"/>
      <c r="K2645" s="307"/>
    </row>
    <row r="2646" spans="1:11" customFormat="1" ht="15.75" customHeight="1" x14ac:dyDescent="0.2">
      <c r="A2646" s="307"/>
      <c r="B2646" s="307"/>
      <c r="C2646" s="307"/>
      <c r="D2646" s="307"/>
      <c r="E2646" s="307"/>
      <c r="F2646" s="307"/>
      <c r="G2646" s="307"/>
      <c r="H2646" s="307"/>
      <c r="I2646" s="307"/>
      <c r="J2646" s="307"/>
      <c r="K2646" s="307"/>
    </row>
    <row r="2647" spans="1:11" customFormat="1" ht="15.75" customHeight="1" x14ac:dyDescent="0.2">
      <c r="A2647" s="307"/>
      <c r="B2647" s="307"/>
      <c r="C2647" s="307"/>
      <c r="D2647" s="307"/>
      <c r="E2647" s="307"/>
      <c r="F2647" s="307"/>
      <c r="G2647" s="307"/>
      <c r="H2647" s="307"/>
      <c r="I2647" s="307"/>
      <c r="J2647" s="307"/>
      <c r="K2647" s="307"/>
    </row>
    <row r="2648" spans="1:11" customFormat="1" ht="15.75" customHeight="1" x14ac:dyDescent="0.2">
      <c r="A2648" s="307"/>
      <c r="B2648" s="307"/>
      <c r="C2648" s="307"/>
      <c r="D2648" s="307"/>
      <c r="E2648" s="307"/>
      <c r="F2648" s="307"/>
      <c r="G2648" s="307"/>
      <c r="H2648" s="307"/>
      <c r="I2648" s="307"/>
      <c r="J2648" s="307"/>
      <c r="K2648" s="307"/>
    </row>
    <row r="2649" spans="1:11" customFormat="1" ht="15.75" customHeight="1" x14ac:dyDescent="0.2">
      <c r="A2649" s="307"/>
      <c r="B2649" s="307"/>
      <c r="C2649" s="307"/>
      <c r="D2649" s="307"/>
      <c r="E2649" s="307"/>
      <c r="F2649" s="307"/>
      <c r="G2649" s="307"/>
      <c r="H2649" s="307"/>
      <c r="I2649" s="307"/>
      <c r="J2649" s="307"/>
      <c r="K2649" s="307"/>
    </row>
    <row r="2650" spans="1:11" customFormat="1" ht="15.75" customHeight="1" x14ac:dyDescent="0.2">
      <c r="A2650" s="307"/>
      <c r="B2650" s="307"/>
      <c r="C2650" s="307"/>
      <c r="D2650" s="307"/>
      <c r="E2650" s="307"/>
      <c r="F2650" s="307"/>
      <c r="G2650" s="307"/>
      <c r="H2650" s="307"/>
      <c r="I2650" s="307"/>
      <c r="J2650" s="307"/>
      <c r="K2650" s="307"/>
    </row>
    <row r="2651" spans="1:11" customFormat="1" ht="15.75" customHeight="1" x14ac:dyDescent="0.2">
      <c r="A2651" s="307"/>
      <c r="B2651" s="307"/>
      <c r="C2651" s="307"/>
      <c r="D2651" s="307"/>
      <c r="E2651" s="307"/>
      <c r="F2651" s="307"/>
      <c r="G2651" s="307"/>
      <c r="H2651" s="307"/>
      <c r="I2651" s="307"/>
      <c r="J2651" s="307"/>
      <c r="K2651" s="307"/>
    </row>
    <row r="2652" spans="1:11" customFormat="1" ht="15.75" customHeight="1" x14ac:dyDescent="0.2">
      <c r="A2652" s="307"/>
      <c r="B2652" s="307"/>
      <c r="C2652" s="307"/>
      <c r="D2652" s="307"/>
      <c r="E2652" s="307"/>
      <c r="F2652" s="307"/>
      <c r="G2652" s="307"/>
      <c r="H2652" s="307"/>
      <c r="I2652" s="307"/>
      <c r="J2652" s="307"/>
      <c r="K2652" s="307"/>
    </row>
    <row r="2653" spans="1:11" customFormat="1" ht="15.75" customHeight="1" x14ac:dyDescent="0.2">
      <c r="A2653" s="307"/>
      <c r="B2653" s="307"/>
      <c r="C2653" s="307"/>
      <c r="D2653" s="307"/>
      <c r="E2653" s="307"/>
      <c r="F2653" s="307"/>
      <c r="G2653" s="307"/>
      <c r="H2653" s="307"/>
      <c r="I2653" s="307"/>
      <c r="J2653" s="307"/>
      <c r="K2653" s="307"/>
    </row>
    <row r="2654" spans="1:11" customFormat="1" ht="15.75" customHeight="1" x14ac:dyDescent="0.2">
      <c r="A2654" s="307"/>
      <c r="B2654" s="307"/>
      <c r="C2654" s="307"/>
      <c r="D2654" s="307"/>
      <c r="E2654" s="307"/>
      <c r="F2654" s="307"/>
      <c r="G2654" s="307"/>
      <c r="H2654" s="307"/>
      <c r="I2654" s="307"/>
      <c r="J2654" s="307"/>
      <c r="K2654" s="307"/>
    </row>
    <row r="2655" spans="1:11" customFormat="1" ht="15.75" customHeight="1" x14ac:dyDescent="0.2">
      <c r="A2655" s="307"/>
      <c r="B2655" s="307"/>
      <c r="C2655" s="307"/>
      <c r="D2655" s="307"/>
      <c r="E2655" s="307"/>
      <c r="F2655" s="307"/>
      <c r="G2655" s="307"/>
      <c r="H2655" s="307"/>
      <c r="I2655" s="307"/>
      <c r="J2655" s="307"/>
      <c r="K2655" s="307"/>
    </row>
    <row r="2656" spans="1:11" customFormat="1" ht="15.75" customHeight="1" x14ac:dyDescent="0.2">
      <c r="A2656" s="307"/>
      <c r="B2656" s="307"/>
      <c r="C2656" s="307"/>
      <c r="D2656" s="307"/>
      <c r="E2656" s="307"/>
      <c r="F2656" s="307"/>
      <c r="G2656" s="307"/>
      <c r="H2656" s="307"/>
      <c r="I2656" s="307"/>
      <c r="J2656" s="307"/>
      <c r="K2656" s="307"/>
    </row>
    <row r="2657" spans="1:11" customFormat="1" ht="15.75" customHeight="1" x14ac:dyDescent="0.2">
      <c r="A2657" s="307"/>
      <c r="B2657" s="307"/>
      <c r="C2657" s="307"/>
      <c r="D2657" s="307"/>
      <c r="E2657" s="307"/>
      <c r="F2657" s="307"/>
      <c r="G2657" s="307"/>
      <c r="H2657" s="307"/>
      <c r="I2657" s="307"/>
      <c r="J2657" s="307"/>
      <c r="K2657" s="307"/>
    </row>
    <row r="2658" spans="1:11" customFormat="1" ht="15.75" customHeight="1" x14ac:dyDescent="0.2">
      <c r="A2658" s="307"/>
      <c r="B2658" s="307"/>
      <c r="C2658" s="307"/>
      <c r="D2658" s="307"/>
      <c r="E2658" s="307"/>
      <c r="F2658" s="307"/>
      <c r="G2658" s="307"/>
      <c r="H2658" s="307"/>
      <c r="I2658" s="307"/>
      <c r="J2658" s="307"/>
      <c r="K2658" s="307"/>
    </row>
    <row r="2659" spans="1:11" customFormat="1" ht="15.75" customHeight="1" x14ac:dyDescent="0.2">
      <c r="A2659" s="307"/>
      <c r="B2659" s="307"/>
      <c r="C2659" s="307"/>
      <c r="D2659" s="307"/>
      <c r="E2659" s="307"/>
      <c r="F2659" s="307"/>
      <c r="G2659" s="307"/>
      <c r="H2659" s="307"/>
      <c r="I2659" s="307"/>
      <c r="J2659" s="307"/>
      <c r="K2659" s="307"/>
    </row>
    <row r="2660" spans="1:11" customFormat="1" ht="15.75" customHeight="1" x14ac:dyDescent="0.2">
      <c r="A2660" s="307"/>
      <c r="B2660" s="307"/>
      <c r="C2660" s="307"/>
      <c r="D2660" s="307"/>
      <c r="E2660" s="307"/>
      <c r="F2660" s="307"/>
      <c r="G2660" s="307"/>
      <c r="H2660" s="307"/>
      <c r="I2660" s="307"/>
      <c r="J2660" s="307"/>
      <c r="K2660" s="307"/>
    </row>
    <row r="2661" spans="1:11" customFormat="1" ht="15.75" customHeight="1" x14ac:dyDescent="0.2">
      <c r="A2661" s="307"/>
      <c r="B2661" s="307"/>
      <c r="C2661" s="307"/>
      <c r="D2661" s="307"/>
      <c r="E2661" s="307"/>
      <c r="F2661" s="307"/>
      <c r="G2661" s="307"/>
      <c r="H2661" s="307"/>
      <c r="I2661" s="307"/>
      <c r="J2661" s="307"/>
      <c r="K2661" s="307"/>
    </row>
    <row r="2662" spans="1:11" customFormat="1" ht="15.75" customHeight="1" x14ac:dyDescent="0.2">
      <c r="A2662" s="307"/>
      <c r="B2662" s="307"/>
      <c r="C2662" s="307"/>
      <c r="D2662" s="307"/>
      <c r="E2662" s="307"/>
      <c r="F2662" s="307"/>
      <c r="G2662" s="307"/>
      <c r="H2662" s="307"/>
      <c r="I2662" s="307"/>
      <c r="J2662" s="307"/>
      <c r="K2662" s="307"/>
    </row>
    <row r="2663" spans="1:11" customFormat="1" ht="15.75" customHeight="1" x14ac:dyDescent="0.2">
      <c r="A2663" s="307"/>
      <c r="B2663" s="307"/>
      <c r="C2663" s="307"/>
      <c r="D2663" s="307"/>
      <c r="E2663" s="307"/>
      <c r="F2663" s="307"/>
      <c r="G2663" s="307"/>
      <c r="H2663" s="307"/>
      <c r="I2663" s="307"/>
      <c r="J2663" s="307"/>
      <c r="K2663" s="307"/>
    </row>
    <row r="2664" spans="1:11" customFormat="1" ht="15.75" customHeight="1" x14ac:dyDescent="0.2">
      <c r="A2664" s="307"/>
      <c r="B2664" s="307"/>
      <c r="C2664" s="307"/>
      <c r="D2664" s="307"/>
      <c r="E2664" s="307"/>
      <c r="F2664" s="307"/>
      <c r="G2664" s="307"/>
      <c r="H2664" s="307"/>
      <c r="I2664" s="307"/>
      <c r="J2664" s="307"/>
      <c r="K2664" s="307"/>
    </row>
    <row r="2665" spans="1:11" customFormat="1" ht="15.75" customHeight="1" x14ac:dyDescent="0.2">
      <c r="A2665" s="307"/>
      <c r="B2665" s="307"/>
      <c r="C2665" s="307"/>
      <c r="D2665" s="307"/>
      <c r="E2665" s="307"/>
      <c r="F2665" s="307"/>
      <c r="G2665" s="307"/>
      <c r="H2665" s="307"/>
      <c r="I2665" s="307"/>
      <c r="J2665" s="307"/>
      <c r="K2665" s="307"/>
    </row>
    <row r="2666" spans="1:11" customFormat="1" ht="15.75" customHeight="1" x14ac:dyDescent="0.2">
      <c r="A2666" s="307"/>
      <c r="B2666" s="307"/>
      <c r="C2666" s="307"/>
      <c r="D2666" s="307"/>
      <c r="E2666" s="307"/>
      <c r="F2666" s="307"/>
      <c r="G2666" s="307"/>
      <c r="H2666" s="307"/>
      <c r="I2666" s="307"/>
      <c r="J2666" s="307"/>
      <c r="K2666" s="307"/>
    </row>
    <row r="2667" spans="1:11" customFormat="1" ht="15.75" customHeight="1" x14ac:dyDescent="0.2">
      <c r="A2667" s="307"/>
      <c r="B2667" s="307"/>
      <c r="C2667" s="307"/>
      <c r="D2667" s="307"/>
      <c r="E2667" s="307"/>
      <c r="F2667" s="307"/>
      <c r="G2667" s="307"/>
      <c r="H2667" s="307"/>
      <c r="I2667" s="307"/>
      <c r="J2667" s="307"/>
      <c r="K2667" s="307"/>
    </row>
    <row r="2668" spans="1:11" customFormat="1" ht="15.75" customHeight="1" x14ac:dyDescent="0.2">
      <c r="A2668" s="307"/>
      <c r="B2668" s="307"/>
      <c r="C2668" s="307"/>
      <c r="D2668" s="307"/>
      <c r="E2668" s="307"/>
      <c r="F2668" s="307"/>
      <c r="G2668" s="307"/>
      <c r="H2668" s="307"/>
      <c r="I2668" s="307"/>
      <c r="J2668" s="307"/>
      <c r="K2668" s="307"/>
    </row>
    <row r="2669" spans="1:11" customFormat="1" ht="15.75" customHeight="1" x14ac:dyDescent="0.2">
      <c r="A2669" s="307"/>
      <c r="B2669" s="307"/>
      <c r="C2669" s="307"/>
      <c r="D2669" s="307"/>
      <c r="E2669" s="307"/>
      <c r="F2669" s="307"/>
      <c r="G2669" s="307"/>
      <c r="H2669" s="307"/>
      <c r="I2669" s="307"/>
      <c r="J2669" s="307"/>
      <c r="K2669" s="307"/>
    </row>
    <row r="2670" spans="1:11" customFormat="1" ht="15.75" customHeight="1" x14ac:dyDescent="0.2">
      <c r="A2670" s="307"/>
      <c r="B2670" s="307"/>
      <c r="C2670" s="307"/>
      <c r="D2670" s="307"/>
      <c r="E2670" s="307"/>
      <c r="F2670" s="307"/>
      <c r="G2670" s="307"/>
      <c r="H2670" s="307"/>
      <c r="I2670" s="307"/>
      <c r="J2670" s="307"/>
      <c r="K2670" s="307"/>
    </row>
    <row r="2671" spans="1:11" customFormat="1" ht="15.75" customHeight="1" x14ac:dyDescent="0.2">
      <c r="A2671" s="307"/>
      <c r="B2671" s="307"/>
      <c r="C2671" s="307"/>
      <c r="D2671" s="307"/>
      <c r="E2671" s="307"/>
      <c r="F2671" s="307"/>
      <c r="G2671" s="307"/>
      <c r="H2671" s="307"/>
      <c r="I2671" s="307"/>
      <c r="J2671" s="307"/>
      <c r="K2671" s="307"/>
    </row>
    <row r="2672" spans="1:11" customFormat="1" ht="15.75" customHeight="1" x14ac:dyDescent="0.2">
      <c r="A2672" s="307"/>
      <c r="B2672" s="307"/>
      <c r="C2672" s="307"/>
      <c r="D2672" s="307"/>
      <c r="E2672" s="307"/>
      <c r="F2672" s="307"/>
      <c r="G2672" s="307"/>
      <c r="H2672" s="307"/>
      <c r="I2672" s="307"/>
      <c r="J2672" s="307"/>
      <c r="K2672" s="307"/>
    </row>
    <row r="2673" spans="1:11" customFormat="1" ht="15.75" customHeight="1" x14ac:dyDescent="0.2">
      <c r="A2673" s="307"/>
      <c r="B2673" s="307"/>
      <c r="C2673" s="307"/>
      <c r="D2673" s="307"/>
      <c r="E2673" s="307"/>
      <c r="F2673" s="307"/>
      <c r="G2673" s="307"/>
      <c r="H2673" s="307"/>
      <c r="I2673" s="307"/>
      <c r="J2673" s="307"/>
      <c r="K2673" s="307"/>
    </row>
    <row r="2674" spans="1:11" customFormat="1" ht="15.75" customHeight="1" x14ac:dyDescent="0.2">
      <c r="A2674" s="307"/>
      <c r="B2674" s="307"/>
      <c r="C2674" s="307"/>
      <c r="D2674" s="307"/>
      <c r="E2674" s="307"/>
      <c r="F2674" s="307"/>
      <c r="G2674" s="307"/>
      <c r="H2674" s="307"/>
      <c r="I2674" s="307"/>
      <c r="J2674" s="307"/>
      <c r="K2674" s="307"/>
    </row>
    <row r="2675" spans="1:11" customFormat="1" ht="15.75" customHeight="1" x14ac:dyDescent="0.2">
      <c r="A2675" s="307"/>
      <c r="B2675" s="307"/>
      <c r="C2675" s="307"/>
      <c r="D2675" s="307"/>
      <c r="E2675" s="307"/>
      <c r="F2675" s="307"/>
      <c r="G2675" s="307"/>
      <c r="H2675" s="307"/>
      <c r="I2675" s="307"/>
      <c r="J2675" s="307"/>
      <c r="K2675" s="307"/>
    </row>
    <row r="2676" spans="1:11" customFormat="1" ht="15.75" customHeight="1" x14ac:dyDescent="0.2">
      <c r="A2676" s="307"/>
      <c r="B2676" s="307"/>
      <c r="C2676" s="307"/>
      <c r="D2676" s="307"/>
      <c r="E2676" s="307"/>
      <c r="F2676" s="307"/>
      <c r="G2676" s="307"/>
      <c r="H2676" s="307"/>
      <c r="I2676" s="307"/>
      <c r="J2676" s="307"/>
      <c r="K2676" s="307"/>
    </row>
    <row r="2677" spans="1:11" customFormat="1" ht="15.75" customHeight="1" x14ac:dyDescent="0.2">
      <c r="A2677" s="307"/>
      <c r="B2677" s="307"/>
      <c r="C2677" s="307"/>
      <c r="D2677" s="307"/>
      <c r="E2677" s="307"/>
      <c r="F2677" s="307"/>
      <c r="G2677" s="307"/>
      <c r="H2677" s="307"/>
      <c r="I2677" s="307"/>
      <c r="J2677" s="307"/>
      <c r="K2677" s="307"/>
    </row>
    <row r="2678" spans="1:11" customFormat="1" ht="15.75" customHeight="1" x14ac:dyDescent="0.2">
      <c r="A2678" s="307"/>
      <c r="B2678" s="307"/>
      <c r="C2678" s="307"/>
      <c r="D2678" s="307"/>
      <c r="E2678" s="307"/>
      <c r="F2678" s="307"/>
      <c r="G2678" s="307"/>
      <c r="H2678" s="307"/>
      <c r="I2678" s="307"/>
      <c r="J2678" s="307"/>
      <c r="K2678" s="307"/>
    </row>
    <row r="2679" spans="1:11" customFormat="1" ht="15.75" customHeight="1" x14ac:dyDescent="0.2">
      <c r="A2679" s="307"/>
      <c r="B2679" s="307"/>
      <c r="C2679" s="307"/>
      <c r="D2679" s="307"/>
      <c r="E2679" s="307"/>
      <c r="F2679" s="307"/>
      <c r="G2679" s="307"/>
      <c r="H2679" s="307"/>
      <c r="I2679" s="307"/>
      <c r="J2679" s="307"/>
      <c r="K2679" s="307"/>
    </row>
    <row r="2680" spans="1:11" customFormat="1" ht="15.75" customHeight="1" x14ac:dyDescent="0.2">
      <c r="A2680" s="307"/>
      <c r="B2680" s="307"/>
      <c r="C2680" s="307"/>
      <c r="D2680" s="307"/>
      <c r="E2680" s="307"/>
      <c r="F2680" s="307"/>
      <c r="G2680" s="307"/>
      <c r="H2680" s="307"/>
      <c r="I2680" s="307"/>
      <c r="J2680" s="307"/>
      <c r="K2680" s="307"/>
    </row>
    <row r="2681" spans="1:11" customFormat="1" ht="15.75" customHeight="1" x14ac:dyDescent="0.2">
      <c r="A2681" s="307"/>
      <c r="B2681" s="307"/>
      <c r="C2681" s="307"/>
      <c r="D2681" s="307"/>
      <c r="E2681" s="307"/>
      <c r="F2681" s="307"/>
      <c r="G2681" s="307"/>
      <c r="H2681" s="307"/>
      <c r="I2681" s="307"/>
      <c r="J2681" s="307"/>
      <c r="K2681" s="307"/>
    </row>
    <row r="2682" spans="1:11" customFormat="1" ht="15.75" customHeight="1" x14ac:dyDescent="0.2">
      <c r="A2682" s="307"/>
      <c r="B2682" s="307"/>
      <c r="C2682" s="307"/>
      <c r="D2682" s="307"/>
      <c r="E2682" s="307"/>
      <c r="F2682" s="307"/>
      <c r="G2682" s="307"/>
      <c r="H2682" s="307"/>
      <c r="I2682" s="307"/>
      <c r="J2682" s="307"/>
      <c r="K2682" s="307"/>
    </row>
    <row r="2683" spans="1:11" customFormat="1" ht="15.75" customHeight="1" x14ac:dyDescent="0.2">
      <c r="A2683" s="307"/>
      <c r="B2683" s="307"/>
      <c r="C2683" s="307"/>
      <c r="D2683" s="307"/>
      <c r="E2683" s="307"/>
      <c r="F2683" s="307"/>
      <c r="G2683" s="307"/>
      <c r="H2683" s="307"/>
      <c r="I2683" s="307"/>
      <c r="J2683" s="307"/>
      <c r="K2683" s="307"/>
    </row>
    <row r="2684" spans="1:11" customFormat="1" ht="15.75" customHeight="1" x14ac:dyDescent="0.2">
      <c r="A2684" s="307"/>
      <c r="B2684" s="307"/>
      <c r="C2684" s="307"/>
      <c r="D2684" s="307"/>
      <c r="E2684" s="307"/>
      <c r="F2684" s="307"/>
      <c r="G2684" s="307"/>
      <c r="H2684" s="307"/>
      <c r="I2684" s="307"/>
      <c r="J2684" s="307"/>
      <c r="K2684" s="307"/>
    </row>
    <row r="2685" spans="1:11" customFormat="1" ht="15.75" customHeight="1" x14ac:dyDescent="0.2">
      <c r="A2685" s="307"/>
      <c r="B2685" s="307"/>
      <c r="C2685" s="307"/>
      <c r="D2685" s="307"/>
      <c r="E2685" s="307"/>
      <c r="F2685" s="307"/>
      <c r="G2685" s="307"/>
      <c r="H2685" s="307"/>
      <c r="I2685" s="307"/>
      <c r="J2685" s="307"/>
      <c r="K2685" s="307"/>
    </row>
    <row r="2686" spans="1:11" customFormat="1" ht="15.75" customHeight="1" x14ac:dyDescent="0.2">
      <c r="A2686" s="307"/>
      <c r="B2686" s="307"/>
      <c r="C2686" s="307"/>
      <c r="D2686" s="307"/>
      <c r="E2686" s="307"/>
      <c r="F2686" s="307"/>
      <c r="G2686" s="307"/>
      <c r="H2686" s="307"/>
      <c r="I2686" s="307"/>
      <c r="J2686" s="307"/>
      <c r="K2686" s="307"/>
    </row>
    <row r="2687" spans="1:11" customFormat="1" ht="15.75" customHeight="1" x14ac:dyDescent="0.2">
      <c r="A2687" s="307"/>
      <c r="B2687" s="307"/>
      <c r="C2687" s="307"/>
      <c r="D2687" s="307"/>
      <c r="E2687" s="307"/>
      <c r="F2687" s="307"/>
      <c r="G2687" s="307"/>
      <c r="H2687" s="307"/>
      <c r="I2687" s="307"/>
      <c r="J2687" s="307"/>
      <c r="K2687" s="307"/>
    </row>
    <row r="2688" spans="1:11" customFormat="1" ht="15.75" customHeight="1" x14ac:dyDescent="0.2">
      <c r="A2688" s="307"/>
      <c r="B2688" s="307"/>
      <c r="C2688" s="307"/>
      <c r="D2688" s="307"/>
      <c r="E2688" s="307"/>
      <c r="F2688" s="307"/>
      <c r="G2688" s="307"/>
      <c r="H2688" s="307"/>
      <c r="I2688" s="307"/>
      <c r="J2688" s="307"/>
      <c r="K2688" s="307"/>
    </row>
    <row r="2689" spans="1:11" customFormat="1" ht="15.75" customHeight="1" x14ac:dyDescent="0.2">
      <c r="A2689" s="307"/>
      <c r="B2689" s="307"/>
      <c r="C2689" s="307"/>
      <c r="D2689" s="307"/>
      <c r="E2689" s="307"/>
      <c r="F2689" s="307"/>
      <c r="G2689" s="307"/>
      <c r="H2689" s="307"/>
      <c r="I2689" s="307"/>
      <c r="J2689" s="307"/>
      <c r="K2689" s="307"/>
    </row>
    <row r="2690" spans="1:11" customFormat="1" ht="15.75" customHeight="1" x14ac:dyDescent="0.2">
      <c r="A2690" s="307"/>
      <c r="B2690" s="307"/>
      <c r="C2690" s="307"/>
      <c r="D2690" s="307"/>
      <c r="E2690" s="307"/>
      <c r="F2690" s="307"/>
      <c r="G2690" s="307"/>
      <c r="H2690" s="307"/>
      <c r="I2690" s="307"/>
      <c r="J2690" s="307"/>
      <c r="K2690" s="307"/>
    </row>
    <row r="2691" spans="1:11" customFormat="1" ht="15.75" customHeight="1" x14ac:dyDescent="0.2">
      <c r="A2691" s="307"/>
      <c r="B2691" s="307"/>
      <c r="C2691" s="307"/>
      <c r="D2691" s="307"/>
      <c r="E2691" s="307"/>
      <c r="F2691" s="307"/>
      <c r="G2691" s="307"/>
      <c r="H2691" s="307"/>
      <c r="I2691" s="307"/>
      <c r="J2691" s="307"/>
      <c r="K2691" s="307"/>
    </row>
    <row r="2692" spans="1:11" customFormat="1" ht="15.75" customHeight="1" x14ac:dyDescent="0.2">
      <c r="A2692" s="307"/>
      <c r="B2692" s="307"/>
      <c r="C2692" s="307"/>
      <c r="D2692" s="307"/>
      <c r="E2692" s="307"/>
      <c r="F2692" s="307"/>
      <c r="G2692" s="307"/>
      <c r="H2692" s="307"/>
      <c r="I2692" s="307"/>
      <c r="J2692" s="307"/>
      <c r="K2692" s="307"/>
    </row>
    <row r="2693" spans="1:11" customFormat="1" ht="15.75" customHeight="1" x14ac:dyDescent="0.2">
      <c r="A2693" s="307"/>
      <c r="B2693" s="307"/>
      <c r="C2693" s="307"/>
      <c r="D2693" s="307"/>
      <c r="E2693" s="307"/>
      <c r="F2693" s="307"/>
      <c r="G2693" s="307"/>
      <c r="H2693" s="307"/>
      <c r="I2693" s="307"/>
      <c r="J2693" s="307"/>
      <c r="K2693" s="307"/>
    </row>
    <row r="2694" spans="1:11" customFormat="1" ht="15.75" customHeight="1" x14ac:dyDescent="0.2">
      <c r="A2694" s="307"/>
      <c r="B2694" s="307"/>
      <c r="C2694" s="307"/>
      <c r="D2694" s="307"/>
      <c r="E2694" s="307"/>
      <c r="F2694" s="307"/>
      <c r="G2694" s="307"/>
      <c r="H2694" s="307"/>
      <c r="I2694" s="307"/>
      <c r="J2694" s="307"/>
      <c r="K2694" s="307"/>
    </row>
    <row r="2695" spans="1:11" customFormat="1" ht="15.75" customHeight="1" x14ac:dyDescent="0.2">
      <c r="A2695" s="307"/>
      <c r="B2695" s="307"/>
      <c r="C2695" s="307"/>
      <c r="D2695" s="307"/>
      <c r="E2695" s="307"/>
      <c r="F2695" s="307"/>
      <c r="G2695" s="307"/>
      <c r="H2695" s="307"/>
      <c r="I2695" s="307"/>
      <c r="J2695" s="307"/>
      <c r="K2695" s="307"/>
    </row>
    <row r="2696" spans="1:11" customFormat="1" ht="15.75" customHeight="1" x14ac:dyDescent="0.2">
      <c r="A2696" s="307"/>
      <c r="B2696" s="307"/>
      <c r="C2696" s="307"/>
      <c r="D2696" s="307"/>
      <c r="E2696" s="307"/>
      <c r="F2696" s="307"/>
      <c r="G2696" s="307"/>
      <c r="H2696" s="307"/>
      <c r="I2696" s="307"/>
      <c r="J2696" s="307"/>
      <c r="K2696" s="307"/>
    </row>
    <row r="2697" spans="1:11" customFormat="1" ht="15.75" customHeight="1" x14ac:dyDescent="0.2">
      <c r="A2697" s="307"/>
      <c r="B2697" s="307"/>
      <c r="C2697" s="307"/>
      <c r="D2697" s="307"/>
      <c r="E2697" s="307"/>
      <c r="F2697" s="307"/>
      <c r="G2697" s="307"/>
      <c r="H2697" s="307"/>
      <c r="I2697" s="307"/>
      <c r="J2697" s="307"/>
      <c r="K2697" s="307"/>
    </row>
    <row r="2698" spans="1:11" customFormat="1" ht="15.75" customHeight="1" x14ac:dyDescent="0.2">
      <c r="A2698" s="307"/>
      <c r="B2698" s="307"/>
      <c r="C2698" s="307"/>
      <c r="D2698" s="307"/>
      <c r="E2698" s="307"/>
      <c r="F2698" s="307"/>
      <c r="G2698" s="307"/>
      <c r="H2698" s="307"/>
      <c r="I2698" s="307"/>
      <c r="J2698" s="307"/>
      <c r="K2698" s="307"/>
    </row>
    <row r="2699" spans="1:11" customFormat="1" ht="15.75" customHeight="1" x14ac:dyDescent="0.2">
      <c r="A2699" s="307"/>
      <c r="B2699" s="307"/>
      <c r="C2699" s="307"/>
      <c r="D2699" s="307"/>
      <c r="E2699" s="307"/>
      <c r="F2699" s="307"/>
      <c r="G2699" s="307"/>
      <c r="H2699" s="307"/>
      <c r="I2699" s="307"/>
      <c r="J2699" s="307"/>
      <c r="K2699" s="307"/>
    </row>
    <row r="2700" spans="1:11" customFormat="1" ht="15.75" customHeight="1" x14ac:dyDescent="0.2">
      <c r="A2700" s="307"/>
      <c r="B2700" s="307"/>
      <c r="C2700" s="307"/>
      <c r="D2700" s="307"/>
      <c r="E2700" s="307"/>
      <c r="F2700" s="307"/>
      <c r="G2700" s="307"/>
      <c r="H2700" s="307"/>
      <c r="I2700" s="307"/>
      <c r="J2700" s="307"/>
      <c r="K2700" s="307"/>
    </row>
    <row r="2701" spans="1:11" customFormat="1" ht="15.75" customHeight="1" x14ac:dyDescent="0.2">
      <c r="A2701" s="307"/>
      <c r="B2701" s="307"/>
      <c r="C2701" s="307"/>
      <c r="D2701" s="307"/>
      <c r="E2701" s="307"/>
      <c r="F2701" s="307"/>
      <c r="G2701" s="307"/>
      <c r="H2701" s="307"/>
      <c r="I2701" s="307"/>
      <c r="J2701" s="307"/>
      <c r="K2701" s="307"/>
    </row>
    <row r="2702" spans="1:11" customFormat="1" ht="15.75" customHeight="1" x14ac:dyDescent="0.2">
      <c r="A2702" s="307"/>
      <c r="B2702" s="307"/>
      <c r="C2702" s="307"/>
      <c r="D2702" s="307"/>
      <c r="E2702" s="307"/>
      <c r="F2702" s="307"/>
      <c r="G2702" s="307"/>
      <c r="H2702" s="307"/>
      <c r="I2702" s="307"/>
      <c r="J2702" s="307"/>
      <c r="K2702" s="307"/>
    </row>
    <row r="2703" spans="1:11" customFormat="1" ht="15.75" customHeight="1" x14ac:dyDescent="0.2">
      <c r="A2703" s="307"/>
      <c r="B2703" s="307"/>
      <c r="C2703" s="307"/>
      <c r="D2703" s="307"/>
      <c r="E2703" s="307"/>
      <c r="F2703" s="307"/>
      <c r="G2703" s="307"/>
      <c r="H2703" s="307"/>
      <c r="I2703" s="307"/>
      <c r="J2703" s="307"/>
      <c r="K2703" s="307"/>
    </row>
    <row r="2704" spans="1:11" customFormat="1" ht="15.75" customHeight="1" x14ac:dyDescent="0.2">
      <c r="A2704" s="307"/>
      <c r="B2704" s="307"/>
      <c r="C2704" s="307"/>
      <c r="D2704" s="307"/>
      <c r="E2704" s="307"/>
      <c r="F2704" s="307"/>
      <c r="G2704" s="307"/>
      <c r="H2704" s="307"/>
      <c r="I2704" s="307"/>
      <c r="J2704" s="307"/>
      <c r="K2704" s="307"/>
    </row>
    <row r="2705" spans="1:11" customFormat="1" ht="15.75" customHeight="1" x14ac:dyDescent="0.2">
      <c r="A2705" s="307"/>
      <c r="B2705" s="307"/>
      <c r="C2705" s="307"/>
      <c r="D2705" s="307"/>
      <c r="E2705" s="307"/>
      <c r="F2705" s="307"/>
      <c r="G2705" s="307"/>
      <c r="H2705" s="307"/>
      <c r="I2705" s="307"/>
      <c r="J2705" s="307"/>
      <c r="K2705" s="307"/>
    </row>
    <row r="2706" spans="1:11" customFormat="1" ht="15.75" customHeight="1" x14ac:dyDescent="0.2">
      <c r="A2706" s="307"/>
      <c r="B2706" s="307"/>
      <c r="C2706" s="307"/>
      <c r="D2706" s="307"/>
      <c r="E2706" s="307"/>
      <c r="F2706" s="307"/>
      <c r="G2706" s="307"/>
      <c r="H2706" s="307"/>
      <c r="I2706" s="307"/>
      <c r="J2706" s="307"/>
      <c r="K2706" s="307"/>
    </row>
    <row r="2707" spans="1:11" customFormat="1" ht="15.75" customHeight="1" x14ac:dyDescent="0.2">
      <c r="A2707" s="307"/>
      <c r="B2707" s="307"/>
      <c r="C2707" s="307"/>
      <c r="D2707" s="307"/>
      <c r="E2707" s="307"/>
      <c r="F2707" s="307"/>
      <c r="G2707" s="307"/>
      <c r="H2707" s="307"/>
      <c r="I2707" s="307"/>
      <c r="J2707" s="307"/>
      <c r="K2707" s="307"/>
    </row>
    <row r="2708" spans="1:11" customFormat="1" ht="15.75" customHeight="1" x14ac:dyDescent="0.2">
      <c r="A2708" s="307"/>
      <c r="B2708" s="307"/>
      <c r="C2708" s="307"/>
      <c r="D2708" s="307"/>
      <c r="E2708" s="307"/>
      <c r="F2708" s="307"/>
      <c r="G2708" s="307"/>
      <c r="H2708" s="307"/>
      <c r="I2708" s="307"/>
      <c r="J2708" s="307"/>
      <c r="K2708" s="307"/>
    </row>
    <row r="2709" spans="1:11" customFormat="1" ht="15.75" customHeight="1" x14ac:dyDescent="0.2">
      <c r="A2709" s="307"/>
      <c r="B2709" s="307"/>
      <c r="C2709" s="307"/>
      <c r="D2709" s="307"/>
      <c r="E2709" s="307"/>
      <c r="F2709" s="307"/>
      <c r="G2709" s="307"/>
      <c r="H2709" s="307"/>
      <c r="I2709" s="307"/>
      <c r="J2709" s="307"/>
      <c r="K2709" s="307"/>
    </row>
    <row r="2710" spans="1:11" customFormat="1" ht="15.75" customHeight="1" x14ac:dyDescent="0.2">
      <c r="A2710" s="307"/>
      <c r="B2710" s="307"/>
      <c r="C2710" s="307"/>
      <c r="D2710" s="307"/>
      <c r="E2710" s="307"/>
      <c r="F2710" s="307"/>
      <c r="G2710" s="307"/>
      <c r="H2710" s="307"/>
      <c r="I2710" s="307"/>
      <c r="J2710" s="307"/>
      <c r="K2710" s="307"/>
    </row>
    <row r="2711" spans="1:11" customFormat="1" ht="15.75" customHeight="1" x14ac:dyDescent="0.2">
      <c r="A2711" s="307"/>
      <c r="B2711" s="307"/>
      <c r="C2711" s="307"/>
      <c r="D2711" s="307"/>
      <c r="E2711" s="307"/>
      <c r="F2711" s="307"/>
      <c r="G2711" s="307"/>
      <c r="H2711" s="307"/>
      <c r="I2711" s="307"/>
      <c r="J2711" s="307"/>
      <c r="K2711" s="307"/>
    </row>
    <row r="2712" spans="1:11" customFormat="1" ht="15.75" customHeight="1" x14ac:dyDescent="0.2">
      <c r="A2712" s="307"/>
      <c r="B2712" s="307"/>
      <c r="C2712" s="307"/>
      <c r="D2712" s="307"/>
      <c r="E2712" s="307"/>
      <c r="F2712" s="307"/>
      <c r="G2712" s="307"/>
      <c r="H2712" s="307"/>
      <c r="I2712" s="307"/>
      <c r="J2712" s="307"/>
      <c r="K2712" s="307"/>
    </row>
    <row r="2713" spans="1:11" customFormat="1" ht="15.75" customHeight="1" x14ac:dyDescent="0.2">
      <c r="A2713" s="307"/>
      <c r="B2713" s="307"/>
      <c r="C2713" s="307"/>
      <c r="D2713" s="307"/>
      <c r="E2713" s="307"/>
      <c r="F2713" s="307"/>
      <c r="G2713" s="307"/>
      <c r="H2713" s="307"/>
      <c r="I2713" s="307"/>
      <c r="J2713" s="307"/>
      <c r="K2713" s="307"/>
    </row>
    <row r="2714" spans="1:11" customFormat="1" ht="15.75" customHeight="1" x14ac:dyDescent="0.2">
      <c r="A2714" s="307"/>
      <c r="B2714" s="307"/>
      <c r="C2714" s="307"/>
      <c r="D2714" s="307"/>
      <c r="E2714" s="307"/>
      <c r="F2714" s="307"/>
      <c r="G2714" s="307"/>
      <c r="H2714" s="307"/>
      <c r="I2714" s="307"/>
      <c r="J2714" s="307"/>
      <c r="K2714" s="307"/>
    </row>
    <row r="2715" spans="1:11" customFormat="1" ht="15.75" customHeight="1" x14ac:dyDescent="0.2">
      <c r="A2715" s="307"/>
      <c r="B2715" s="307"/>
      <c r="C2715" s="307"/>
      <c r="D2715" s="307"/>
      <c r="E2715" s="307"/>
      <c r="F2715" s="307"/>
      <c r="G2715" s="307"/>
      <c r="H2715" s="307"/>
      <c r="I2715" s="307"/>
      <c r="J2715" s="307"/>
      <c r="K2715" s="307"/>
    </row>
    <row r="2716" spans="1:11" customFormat="1" ht="15.75" customHeight="1" x14ac:dyDescent="0.2">
      <c r="A2716" s="307"/>
      <c r="B2716" s="307"/>
      <c r="C2716" s="307"/>
      <c r="D2716" s="307"/>
      <c r="E2716" s="307"/>
      <c r="F2716" s="307"/>
      <c r="G2716" s="307"/>
      <c r="H2716" s="307"/>
      <c r="I2716" s="307"/>
      <c r="J2716" s="307"/>
      <c r="K2716" s="307"/>
    </row>
    <row r="2717" spans="1:11" customFormat="1" ht="15.75" customHeight="1" x14ac:dyDescent="0.2">
      <c r="A2717" s="307"/>
      <c r="B2717" s="307"/>
      <c r="C2717" s="307"/>
      <c r="D2717" s="307"/>
      <c r="E2717" s="307"/>
      <c r="F2717" s="307"/>
      <c r="G2717" s="307"/>
      <c r="H2717" s="307"/>
      <c r="I2717" s="307"/>
      <c r="J2717" s="307"/>
      <c r="K2717" s="307"/>
    </row>
    <row r="2718" spans="1:11" customFormat="1" ht="15.75" customHeight="1" x14ac:dyDescent="0.2">
      <c r="A2718" s="307"/>
      <c r="B2718" s="307"/>
      <c r="C2718" s="307"/>
      <c r="D2718" s="307"/>
      <c r="E2718" s="307"/>
      <c r="F2718" s="307"/>
      <c r="G2718" s="307"/>
      <c r="H2718" s="307"/>
      <c r="I2718" s="307"/>
      <c r="J2718" s="307"/>
      <c r="K2718" s="307"/>
    </row>
    <row r="2719" spans="1:11" customFormat="1" ht="15.75" customHeight="1" x14ac:dyDescent="0.2">
      <c r="A2719" s="307"/>
      <c r="B2719" s="307"/>
      <c r="C2719" s="307"/>
      <c r="D2719" s="307"/>
      <c r="E2719" s="307"/>
      <c r="F2719" s="307"/>
      <c r="G2719" s="307"/>
      <c r="H2719" s="307"/>
      <c r="I2719" s="307"/>
      <c r="J2719" s="307"/>
      <c r="K2719" s="307"/>
    </row>
    <row r="2720" spans="1:11" customFormat="1" ht="15.75" customHeight="1" x14ac:dyDescent="0.2">
      <c r="A2720" s="307"/>
      <c r="B2720" s="307"/>
      <c r="C2720" s="307"/>
      <c r="D2720" s="307"/>
      <c r="E2720" s="307"/>
      <c r="F2720" s="307"/>
      <c r="G2720" s="307"/>
      <c r="H2720" s="307"/>
      <c r="I2720" s="307"/>
      <c r="J2720" s="307"/>
      <c r="K2720" s="307"/>
    </row>
    <row r="2721" spans="1:11" customFormat="1" ht="15.75" customHeight="1" x14ac:dyDescent="0.2">
      <c r="A2721" s="307"/>
      <c r="B2721" s="307"/>
      <c r="C2721" s="307"/>
      <c r="D2721" s="307"/>
      <c r="E2721" s="307"/>
      <c r="F2721" s="307"/>
      <c r="G2721" s="307"/>
      <c r="H2721" s="307"/>
      <c r="I2721" s="307"/>
      <c r="J2721" s="307"/>
      <c r="K2721" s="307"/>
    </row>
    <row r="2722" spans="1:11" customFormat="1" ht="15.75" customHeight="1" x14ac:dyDescent="0.2">
      <c r="A2722" s="307"/>
      <c r="B2722" s="307"/>
      <c r="C2722" s="307"/>
      <c r="D2722" s="307"/>
      <c r="E2722" s="307"/>
      <c r="F2722" s="307"/>
      <c r="G2722" s="307"/>
      <c r="H2722" s="307"/>
      <c r="I2722" s="307"/>
      <c r="J2722" s="307"/>
      <c r="K2722" s="307"/>
    </row>
    <row r="2723" spans="1:11" customFormat="1" ht="15.75" customHeight="1" x14ac:dyDescent="0.2">
      <c r="A2723" s="307"/>
      <c r="B2723" s="307"/>
      <c r="C2723" s="307"/>
      <c r="D2723" s="307"/>
      <c r="E2723" s="307"/>
      <c r="F2723" s="307"/>
      <c r="G2723" s="307"/>
      <c r="H2723" s="307"/>
      <c r="I2723" s="307"/>
      <c r="J2723" s="307"/>
      <c r="K2723" s="307"/>
    </row>
    <row r="2724" spans="1:11" customFormat="1" ht="15.75" customHeight="1" x14ac:dyDescent="0.2">
      <c r="A2724" s="307"/>
      <c r="B2724" s="307"/>
      <c r="C2724" s="307"/>
      <c r="D2724" s="307"/>
      <c r="E2724" s="307"/>
      <c r="F2724" s="307"/>
      <c r="G2724" s="307"/>
      <c r="H2724" s="307"/>
      <c r="I2724" s="307"/>
      <c r="J2724" s="307"/>
      <c r="K2724" s="307"/>
    </row>
    <row r="2725" spans="1:11" customFormat="1" ht="15.75" customHeight="1" x14ac:dyDescent="0.2">
      <c r="A2725" s="307"/>
      <c r="B2725" s="307"/>
      <c r="C2725" s="307"/>
      <c r="D2725" s="307"/>
      <c r="E2725" s="307"/>
      <c r="F2725" s="307"/>
      <c r="G2725" s="307"/>
      <c r="H2725" s="307"/>
      <c r="I2725" s="307"/>
      <c r="J2725" s="307"/>
      <c r="K2725" s="307"/>
    </row>
    <row r="2726" spans="1:11" customFormat="1" ht="15.75" customHeight="1" x14ac:dyDescent="0.2">
      <c r="A2726" s="307"/>
      <c r="B2726" s="307"/>
      <c r="C2726" s="307"/>
      <c r="D2726" s="307"/>
      <c r="E2726" s="307"/>
      <c r="F2726" s="307"/>
      <c r="G2726" s="307"/>
      <c r="H2726" s="307"/>
      <c r="I2726" s="307"/>
      <c r="J2726" s="307"/>
      <c r="K2726" s="307"/>
    </row>
    <row r="2727" spans="1:11" customFormat="1" ht="15.75" customHeight="1" x14ac:dyDescent="0.2">
      <c r="A2727" s="307"/>
      <c r="B2727" s="307"/>
      <c r="C2727" s="307"/>
      <c r="D2727" s="307"/>
      <c r="E2727" s="307"/>
      <c r="F2727" s="307"/>
      <c r="G2727" s="307"/>
      <c r="H2727" s="307"/>
      <c r="I2727" s="307"/>
      <c r="J2727" s="307"/>
      <c r="K2727" s="307"/>
    </row>
    <row r="2728" spans="1:11" customFormat="1" ht="15.75" customHeight="1" x14ac:dyDescent="0.2">
      <c r="A2728" s="307"/>
      <c r="B2728" s="307"/>
      <c r="C2728" s="307"/>
      <c r="D2728" s="307"/>
      <c r="E2728" s="307"/>
      <c r="F2728" s="307"/>
      <c r="G2728" s="307"/>
      <c r="H2728" s="307"/>
      <c r="I2728" s="307"/>
      <c r="J2728" s="307"/>
      <c r="K2728" s="307"/>
    </row>
    <row r="2729" spans="1:11" customFormat="1" ht="15.75" customHeight="1" x14ac:dyDescent="0.2">
      <c r="A2729" s="307"/>
      <c r="B2729" s="307"/>
      <c r="C2729" s="307"/>
      <c r="D2729" s="307"/>
      <c r="E2729" s="307"/>
      <c r="F2729" s="307"/>
      <c r="G2729" s="307"/>
      <c r="H2729" s="307"/>
      <c r="I2729" s="307"/>
      <c r="J2729" s="307"/>
      <c r="K2729" s="307"/>
    </row>
    <row r="2730" spans="1:11" customFormat="1" ht="15.75" customHeight="1" x14ac:dyDescent="0.2">
      <c r="A2730" s="307"/>
      <c r="B2730" s="307"/>
      <c r="C2730" s="307"/>
      <c r="D2730" s="307"/>
      <c r="E2730" s="307"/>
      <c r="F2730" s="307"/>
      <c r="G2730" s="307"/>
      <c r="H2730" s="307"/>
      <c r="I2730" s="307"/>
      <c r="J2730" s="307"/>
      <c r="K2730" s="307"/>
    </row>
    <row r="2731" spans="1:11" customFormat="1" ht="15.75" customHeight="1" x14ac:dyDescent="0.2">
      <c r="A2731" s="307"/>
      <c r="B2731" s="307"/>
      <c r="C2731" s="307"/>
      <c r="D2731" s="307"/>
      <c r="E2731" s="307"/>
      <c r="F2731" s="307"/>
      <c r="G2731" s="307"/>
      <c r="H2731" s="307"/>
      <c r="I2731" s="307"/>
      <c r="J2731" s="307"/>
      <c r="K2731" s="307"/>
    </row>
    <row r="2732" spans="1:11" customFormat="1" ht="15.75" customHeight="1" x14ac:dyDescent="0.2">
      <c r="A2732" s="307"/>
      <c r="B2732" s="307"/>
      <c r="C2732" s="307"/>
      <c r="D2732" s="307"/>
      <c r="E2732" s="307"/>
      <c r="F2732" s="307"/>
      <c r="G2732" s="307"/>
      <c r="H2732" s="307"/>
      <c r="I2732" s="307"/>
      <c r="J2732" s="307"/>
      <c r="K2732" s="307"/>
    </row>
    <row r="2733" spans="1:11" customFormat="1" ht="15.75" customHeight="1" x14ac:dyDescent="0.2">
      <c r="A2733" s="307"/>
      <c r="B2733" s="307"/>
      <c r="C2733" s="307"/>
      <c r="D2733" s="307"/>
      <c r="E2733" s="307"/>
      <c r="F2733" s="307"/>
      <c r="G2733" s="307"/>
      <c r="H2733" s="307"/>
      <c r="I2733" s="307"/>
      <c r="J2733" s="307"/>
      <c r="K2733" s="307"/>
    </row>
    <row r="2734" spans="1:11" customFormat="1" ht="15.75" customHeight="1" x14ac:dyDescent="0.2">
      <c r="A2734" s="307"/>
      <c r="B2734" s="307"/>
      <c r="C2734" s="307"/>
      <c r="D2734" s="307"/>
      <c r="E2734" s="307"/>
      <c r="F2734" s="307"/>
      <c r="G2734" s="307"/>
      <c r="H2734" s="307"/>
      <c r="I2734" s="307"/>
      <c r="J2734" s="307"/>
      <c r="K2734" s="307"/>
    </row>
    <row r="2735" spans="1:11" customFormat="1" ht="15.75" customHeight="1" x14ac:dyDescent="0.2">
      <c r="A2735" s="307"/>
      <c r="B2735" s="307"/>
      <c r="C2735" s="307"/>
      <c r="D2735" s="307"/>
      <c r="E2735" s="307"/>
      <c r="F2735" s="307"/>
      <c r="G2735" s="307"/>
      <c r="H2735" s="307"/>
      <c r="I2735" s="307"/>
      <c r="J2735" s="307"/>
      <c r="K2735" s="307"/>
    </row>
    <row r="2736" spans="1:11" customFormat="1" ht="15.75" customHeight="1" x14ac:dyDescent="0.2">
      <c r="A2736" s="307"/>
      <c r="B2736" s="307"/>
      <c r="C2736" s="307"/>
      <c r="D2736" s="307"/>
      <c r="E2736" s="307"/>
      <c r="F2736" s="307"/>
      <c r="G2736" s="307"/>
      <c r="H2736" s="307"/>
      <c r="I2736" s="307"/>
      <c r="J2736" s="307"/>
      <c r="K2736" s="307"/>
    </row>
    <row r="2737" spans="1:11" customFormat="1" ht="15.75" customHeight="1" x14ac:dyDescent="0.2">
      <c r="A2737" s="307"/>
      <c r="B2737" s="307"/>
      <c r="C2737" s="307"/>
      <c r="D2737" s="307"/>
      <c r="E2737" s="307"/>
      <c r="F2737" s="307"/>
      <c r="G2737" s="307"/>
      <c r="H2737" s="307"/>
      <c r="I2737" s="307"/>
      <c r="J2737" s="307"/>
      <c r="K2737" s="307"/>
    </row>
    <row r="2738" spans="1:11" customFormat="1" ht="15.75" customHeight="1" x14ac:dyDescent="0.2">
      <c r="A2738" s="307"/>
      <c r="B2738" s="307"/>
      <c r="C2738" s="307"/>
      <c r="D2738" s="307"/>
      <c r="E2738" s="307"/>
      <c r="F2738" s="307"/>
      <c r="G2738" s="307"/>
      <c r="H2738" s="307"/>
      <c r="I2738" s="307"/>
      <c r="J2738" s="307"/>
      <c r="K2738" s="307"/>
    </row>
    <row r="2739" spans="1:11" customFormat="1" ht="15.75" customHeight="1" x14ac:dyDescent="0.2">
      <c r="A2739" s="307"/>
      <c r="B2739" s="307"/>
      <c r="C2739" s="307"/>
      <c r="D2739" s="307"/>
      <c r="E2739" s="307"/>
      <c r="F2739" s="307"/>
      <c r="G2739" s="307"/>
      <c r="H2739" s="307"/>
      <c r="I2739" s="307"/>
      <c r="J2739" s="307"/>
      <c r="K2739" s="307"/>
    </row>
    <row r="2740" spans="1:11" customFormat="1" ht="15.75" customHeight="1" x14ac:dyDescent="0.2">
      <c r="A2740" s="307"/>
      <c r="B2740" s="307"/>
      <c r="C2740" s="307"/>
      <c r="D2740" s="307"/>
      <c r="E2740" s="307"/>
      <c r="F2740" s="307"/>
      <c r="G2740" s="307"/>
      <c r="H2740" s="307"/>
      <c r="I2740" s="307"/>
      <c r="J2740" s="307"/>
      <c r="K2740" s="307"/>
    </row>
    <row r="2741" spans="1:11" customFormat="1" ht="15.75" customHeight="1" x14ac:dyDescent="0.2">
      <c r="A2741" s="307"/>
      <c r="B2741" s="307"/>
      <c r="C2741" s="307"/>
      <c r="D2741" s="307"/>
      <c r="E2741" s="307"/>
      <c r="F2741" s="307"/>
      <c r="G2741" s="307"/>
      <c r="H2741" s="307"/>
      <c r="I2741" s="307"/>
      <c r="J2741" s="307"/>
      <c r="K2741" s="307"/>
    </row>
    <row r="2742" spans="1:11" customFormat="1" ht="15.75" customHeight="1" x14ac:dyDescent="0.2">
      <c r="A2742" s="307"/>
      <c r="B2742" s="307"/>
      <c r="C2742" s="307"/>
      <c r="D2742" s="307"/>
      <c r="E2742" s="307"/>
      <c r="F2742" s="307"/>
      <c r="G2742" s="307"/>
      <c r="H2742" s="307"/>
      <c r="I2742" s="307"/>
      <c r="J2742" s="307"/>
      <c r="K2742" s="307"/>
    </row>
    <row r="2743" spans="1:11" customFormat="1" ht="15.75" customHeight="1" x14ac:dyDescent="0.2">
      <c r="A2743" s="307"/>
      <c r="B2743" s="307"/>
      <c r="C2743" s="307"/>
      <c r="D2743" s="307"/>
      <c r="E2743" s="307"/>
      <c r="F2743" s="307"/>
      <c r="G2743" s="307"/>
      <c r="H2743" s="307"/>
      <c r="I2743" s="307"/>
      <c r="J2743" s="307"/>
      <c r="K2743" s="307"/>
    </row>
    <row r="2744" spans="1:11" customFormat="1" ht="15.75" customHeight="1" x14ac:dyDescent="0.2">
      <c r="A2744" s="307"/>
      <c r="B2744" s="307"/>
      <c r="C2744" s="307"/>
      <c r="D2744" s="307"/>
      <c r="E2744" s="307"/>
      <c r="F2744" s="307"/>
      <c r="G2744" s="307"/>
      <c r="H2744" s="307"/>
      <c r="I2744" s="307"/>
      <c r="J2744" s="307"/>
      <c r="K2744" s="307"/>
    </row>
    <row r="2745" spans="1:11" customFormat="1" ht="15.75" customHeight="1" x14ac:dyDescent="0.2">
      <c r="A2745" s="307"/>
      <c r="B2745" s="307"/>
      <c r="C2745" s="307"/>
      <c r="D2745" s="307"/>
      <c r="E2745" s="307"/>
      <c r="F2745" s="307"/>
      <c r="G2745" s="307"/>
      <c r="H2745" s="307"/>
      <c r="I2745" s="307"/>
      <c r="J2745" s="307"/>
      <c r="K2745" s="307"/>
    </row>
    <row r="2746" spans="1:11" customFormat="1" ht="15.75" customHeight="1" x14ac:dyDescent="0.2">
      <c r="A2746" s="307"/>
      <c r="B2746" s="307"/>
      <c r="C2746" s="307"/>
      <c r="D2746" s="307"/>
      <c r="E2746" s="307"/>
      <c r="F2746" s="307"/>
      <c r="G2746" s="307"/>
      <c r="H2746" s="307"/>
      <c r="I2746" s="307"/>
      <c r="J2746" s="307"/>
      <c r="K2746" s="307"/>
    </row>
    <row r="2747" spans="1:11" customFormat="1" ht="15.75" customHeight="1" x14ac:dyDescent="0.2">
      <c r="A2747" s="307"/>
      <c r="B2747" s="307"/>
      <c r="C2747" s="307"/>
      <c r="D2747" s="307"/>
      <c r="E2747" s="307"/>
      <c r="F2747" s="307"/>
      <c r="G2747" s="307"/>
      <c r="H2747" s="307"/>
      <c r="I2747" s="307"/>
      <c r="J2747" s="307"/>
      <c r="K2747" s="307"/>
    </row>
    <row r="2748" spans="1:11" customFormat="1" ht="15.75" customHeight="1" x14ac:dyDescent="0.2">
      <c r="A2748" s="307"/>
      <c r="B2748" s="307"/>
      <c r="C2748" s="307"/>
      <c r="D2748" s="307"/>
      <c r="E2748" s="307"/>
      <c r="F2748" s="307"/>
      <c r="G2748" s="307"/>
      <c r="H2748" s="307"/>
      <c r="I2748" s="307"/>
      <c r="J2748" s="307"/>
      <c r="K2748" s="307"/>
    </row>
    <row r="2749" spans="1:11" customFormat="1" ht="15.75" customHeight="1" x14ac:dyDescent="0.2">
      <c r="A2749" s="307"/>
      <c r="B2749" s="307"/>
      <c r="C2749" s="307"/>
      <c r="D2749" s="307"/>
      <c r="E2749" s="307"/>
      <c r="F2749" s="307"/>
      <c r="G2749" s="307"/>
      <c r="H2749" s="307"/>
      <c r="I2749" s="307"/>
      <c r="J2749" s="307"/>
      <c r="K2749" s="307"/>
    </row>
    <row r="2750" spans="1:11" customFormat="1" ht="15.75" customHeight="1" x14ac:dyDescent="0.2">
      <c r="A2750" s="307"/>
      <c r="B2750" s="307"/>
      <c r="C2750" s="307"/>
      <c r="D2750" s="307"/>
      <c r="E2750" s="307"/>
      <c r="F2750" s="307"/>
      <c r="G2750" s="307"/>
      <c r="H2750" s="307"/>
      <c r="I2750" s="307"/>
      <c r="J2750" s="307"/>
      <c r="K2750" s="307"/>
    </row>
    <row r="2751" spans="1:11" customFormat="1" ht="15.75" customHeight="1" x14ac:dyDescent="0.2">
      <c r="A2751" s="307"/>
      <c r="B2751" s="307"/>
      <c r="C2751" s="307"/>
      <c r="D2751" s="307"/>
      <c r="E2751" s="307"/>
      <c r="F2751" s="307"/>
      <c r="G2751" s="307"/>
      <c r="H2751" s="307"/>
      <c r="I2751" s="307"/>
      <c r="J2751" s="307"/>
      <c r="K2751" s="307"/>
    </row>
    <row r="2752" spans="1:11" customFormat="1" ht="15.75" customHeight="1" x14ac:dyDescent="0.2">
      <c r="A2752" s="307"/>
      <c r="B2752" s="307"/>
      <c r="C2752" s="307"/>
      <c r="D2752" s="307"/>
      <c r="E2752" s="307"/>
      <c r="F2752" s="307"/>
      <c r="G2752" s="307"/>
      <c r="H2752" s="307"/>
      <c r="I2752" s="307"/>
      <c r="J2752" s="307"/>
      <c r="K2752" s="307"/>
    </row>
    <row r="2753" spans="1:11" customFormat="1" ht="15.75" customHeight="1" x14ac:dyDescent="0.2">
      <c r="A2753" s="307"/>
      <c r="B2753" s="307"/>
      <c r="C2753" s="307"/>
      <c r="D2753" s="307"/>
      <c r="E2753" s="307"/>
      <c r="F2753" s="307"/>
      <c r="G2753" s="307"/>
      <c r="H2753" s="307"/>
      <c r="I2753" s="307"/>
      <c r="J2753" s="307"/>
      <c r="K2753" s="307"/>
    </row>
    <row r="2754" spans="1:11" customFormat="1" ht="15.75" customHeight="1" x14ac:dyDescent="0.2">
      <c r="A2754" s="307"/>
      <c r="B2754" s="307"/>
      <c r="C2754" s="307"/>
      <c r="D2754" s="307"/>
      <c r="E2754" s="307"/>
      <c r="F2754" s="307"/>
      <c r="G2754" s="307"/>
      <c r="H2754" s="307"/>
      <c r="I2754" s="307"/>
      <c r="J2754" s="307"/>
      <c r="K2754" s="307"/>
    </row>
    <row r="2755" spans="1:11" customFormat="1" ht="15.75" customHeight="1" x14ac:dyDescent="0.2">
      <c r="A2755" s="307"/>
      <c r="B2755" s="307"/>
      <c r="C2755" s="307"/>
      <c r="D2755" s="307"/>
      <c r="E2755" s="307"/>
      <c r="F2755" s="307"/>
      <c r="G2755" s="307"/>
      <c r="H2755" s="307"/>
      <c r="I2755" s="307"/>
      <c r="J2755" s="307"/>
      <c r="K2755" s="307"/>
    </row>
    <row r="2756" spans="1:11" customFormat="1" ht="15.75" customHeight="1" x14ac:dyDescent="0.2">
      <c r="A2756" s="307"/>
      <c r="B2756" s="307"/>
      <c r="C2756" s="307"/>
      <c r="D2756" s="307"/>
      <c r="E2756" s="307"/>
      <c r="F2756" s="307"/>
      <c r="G2756" s="307"/>
      <c r="H2756" s="307"/>
      <c r="I2756" s="307"/>
      <c r="J2756" s="307"/>
      <c r="K2756" s="307"/>
    </row>
    <row r="2757" spans="1:11" customFormat="1" ht="15.75" customHeight="1" x14ac:dyDescent="0.2">
      <c r="A2757" s="307"/>
      <c r="B2757" s="307"/>
      <c r="C2757" s="307"/>
      <c r="D2757" s="307"/>
      <c r="E2757" s="307"/>
      <c r="F2757" s="307"/>
      <c r="G2757" s="307"/>
      <c r="H2757" s="307"/>
      <c r="I2757" s="307"/>
      <c r="J2757" s="307"/>
      <c r="K2757" s="307"/>
    </row>
    <row r="2758" spans="1:11" customFormat="1" ht="15.75" customHeight="1" x14ac:dyDescent="0.2">
      <c r="A2758" s="307"/>
      <c r="B2758" s="307"/>
      <c r="C2758" s="307"/>
      <c r="D2758" s="307"/>
      <c r="E2758" s="307"/>
      <c r="F2758" s="307"/>
      <c r="G2758" s="307"/>
      <c r="H2758" s="307"/>
      <c r="I2758" s="307"/>
      <c r="J2758" s="307"/>
      <c r="K2758" s="307"/>
    </row>
    <row r="2759" spans="1:11" customFormat="1" ht="15.75" customHeight="1" x14ac:dyDescent="0.2">
      <c r="A2759" s="307"/>
      <c r="B2759" s="307"/>
      <c r="C2759" s="307"/>
      <c r="D2759" s="307"/>
      <c r="E2759" s="307"/>
      <c r="F2759" s="307"/>
      <c r="G2759" s="307"/>
      <c r="H2759" s="307"/>
      <c r="I2759" s="307"/>
      <c r="J2759" s="307"/>
      <c r="K2759" s="307"/>
    </row>
    <row r="2760" spans="1:11" customFormat="1" ht="15.75" customHeight="1" x14ac:dyDescent="0.2">
      <c r="A2760" s="307"/>
      <c r="B2760" s="307"/>
      <c r="C2760" s="307"/>
      <c r="D2760" s="307"/>
      <c r="E2760" s="307"/>
      <c r="F2760" s="307"/>
      <c r="G2760" s="307"/>
      <c r="H2760" s="307"/>
      <c r="I2760" s="307"/>
      <c r="J2760" s="307"/>
      <c r="K2760" s="307"/>
    </row>
    <row r="2761" spans="1:11" customFormat="1" ht="15.75" customHeight="1" x14ac:dyDescent="0.2">
      <c r="A2761" s="307"/>
      <c r="B2761" s="307"/>
      <c r="C2761" s="307"/>
      <c r="D2761" s="307"/>
      <c r="E2761" s="307"/>
      <c r="F2761" s="307"/>
      <c r="G2761" s="307"/>
      <c r="H2761" s="307"/>
      <c r="I2761" s="307"/>
      <c r="J2761" s="307"/>
      <c r="K2761" s="307"/>
    </row>
    <row r="2762" spans="1:11" customFormat="1" ht="15.75" customHeight="1" x14ac:dyDescent="0.2">
      <c r="A2762" s="307"/>
      <c r="B2762" s="307"/>
      <c r="C2762" s="307"/>
      <c r="D2762" s="307"/>
      <c r="E2762" s="307"/>
      <c r="F2762" s="307"/>
      <c r="G2762" s="307"/>
      <c r="H2762" s="307"/>
      <c r="I2762" s="307"/>
      <c r="J2762" s="307"/>
      <c r="K2762" s="307"/>
    </row>
    <row r="2763" spans="1:11" customFormat="1" ht="15.75" customHeight="1" x14ac:dyDescent="0.2">
      <c r="A2763" s="307"/>
      <c r="B2763" s="307"/>
      <c r="C2763" s="307"/>
      <c r="D2763" s="307"/>
      <c r="E2763" s="307"/>
      <c r="F2763" s="307"/>
      <c r="G2763" s="307"/>
      <c r="H2763" s="307"/>
      <c r="I2763" s="307"/>
      <c r="J2763" s="307"/>
      <c r="K2763" s="307"/>
    </row>
    <row r="2764" spans="1:11" customFormat="1" ht="15.75" customHeight="1" x14ac:dyDescent="0.2">
      <c r="A2764" s="307"/>
      <c r="B2764" s="307"/>
      <c r="C2764" s="307"/>
      <c r="D2764" s="307"/>
      <c r="E2764" s="307"/>
      <c r="F2764" s="307"/>
      <c r="G2764" s="307"/>
      <c r="H2764" s="307"/>
      <c r="I2764" s="307"/>
      <c r="J2764" s="307"/>
      <c r="K2764" s="307"/>
    </row>
    <row r="2765" spans="1:11" customFormat="1" ht="15.75" customHeight="1" x14ac:dyDescent="0.2">
      <c r="A2765" s="307"/>
      <c r="B2765" s="307"/>
      <c r="C2765" s="307"/>
      <c r="D2765" s="307"/>
      <c r="E2765" s="307"/>
      <c r="F2765" s="307"/>
      <c r="G2765" s="307"/>
      <c r="H2765" s="307"/>
      <c r="I2765" s="307"/>
      <c r="J2765" s="307"/>
      <c r="K2765" s="307"/>
    </row>
    <row r="2766" spans="1:11" customFormat="1" ht="15.75" customHeight="1" x14ac:dyDescent="0.2">
      <c r="A2766" s="307"/>
      <c r="B2766" s="307"/>
      <c r="C2766" s="307"/>
      <c r="D2766" s="307"/>
      <c r="E2766" s="307"/>
      <c r="F2766" s="307"/>
      <c r="G2766" s="307"/>
      <c r="H2766" s="307"/>
      <c r="I2766" s="307"/>
      <c r="J2766" s="307"/>
      <c r="K2766" s="307"/>
    </row>
    <row r="2767" spans="1:11" customFormat="1" ht="15.75" customHeight="1" x14ac:dyDescent="0.2">
      <c r="A2767" s="307"/>
      <c r="B2767" s="307"/>
      <c r="C2767" s="307"/>
      <c r="D2767" s="307"/>
      <c r="E2767" s="307"/>
      <c r="F2767" s="307"/>
      <c r="G2767" s="307"/>
      <c r="H2767" s="307"/>
      <c r="I2767" s="307"/>
      <c r="J2767" s="307"/>
      <c r="K2767" s="307"/>
    </row>
    <row r="2768" spans="1:11" customFormat="1" ht="15.75" customHeight="1" x14ac:dyDescent="0.2">
      <c r="A2768" s="307"/>
      <c r="B2768" s="307"/>
      <c r="C2768" s="307"/>
      <c r="D2768" s="307"/>
      <c r="E2768" s="307"/>
      <c r="F2768" s="307"/>
      <c r="G2768" s="307"/>
      <c r="H2768" s="307"/>
      <c r="I2768" s="307"/>
      <c r="J2768" s="307"/>
      <c r="K2768" s="307"/>
    </row>
    <row r="2769" spans="1:11" customFormat="1" ht="15.75" customHeight="1" x14ac:dyDescent="0.2">
      <c r="A2769" s="307"/>
      <c r="B2769" s="307"/>
      <c r="C2769" s="307"/>
      <c r="D2769" s="307"/>
      <c r="E2769" s="307"/>
      <c r="F2769" s="307"/>
      <c r="G2769" s="307"/>
      <c r="H2769" s="307"/>
      <c r="I2769" s="307"/>
      <c r="J2769" s="307"/>
      <c r="K2769" s="307"/>
    </row>
    <row r="2770" spans="1:11" customFormat="1" ht="15.75" customHeight="1" x14ac:dyDescent="0.2">
      <c r="A2770" s="307"/>
      <c r="B2770" s="307"/>
      <c r="C2770" s="307"/>
      <c r="D2770" s="307"/>
      <c r="E2770" s="307"/>
      <c r="F2770" s="307"/>
      <c r="G2770" s="307"/>
      <c r="H2770" s="307"/>
      <c r="I2770" s="307"/>
      <c r="J2770" s="307"/>
      <c r="K2770" s="307"/>
    </row>
    <row r="2771" spans="1:11" customFormat="1" ht="15.75" customHeight="1" x14ac:dyDescent="0.2">
      <c r="A2771" s="307"/>
      <c r="B2771" s="307"/>
      <c r="C2771" s="307"/>
      <c r="D2771" s="307"/>
      <c r="E2771" s="307"/>
      <c r="F2771" s="307"/>
      <c r="G2771" s="307"/>
      <c r="H2771" s="307"/>
      <c r="I2771" s="307"/>
      <c r="J2771" s="307"/>
      <c r="K2771" s="307"/>
    </row>
    <row r="2772" spans="1:11" customFormat="1" ht="15.75" customHeight="1" x14ac:dyDescent="0.2">
      <c r="A2772" s="307"/>
      <c r="B2772" s="307"/>
      <c r="C2772" s="307"/>
      <c r="D2772" s="307"/>
      <c r="E2772" s="307"/>
      <c r="F2772" s="307"/>
      <c r="G2772" s="307"/>
      <c r="H2772" s="307"/>
      <c r="I2772" s="307"/>
      <c r="J2772" s="307"/>
      <c r="K2772" s="307"/>
    </row>
    <row r="2773" spans="1:11" customFormat="1" ht="15.75" customHeight="1" x14ac:dyDescent="0.2">
      <c r="A2773" s="307"/>
      <c r="B2773" s="307"/>
      <c r="C2773" s="307"/>
      <c r="D2773" s="307"/>
      <c r="E2773" s="307"/>
      <c r="F2773" s="307"/>
      <c r="G2773" s="307"/>
      <c r="H2773" s="307"/>
      <c r="I2773" s="307"/>
      <c r="J2773" s="307"/>
      <c r="K2773" s="307"/>
    </row>
    <row r="2774" spans="1:11" customFormat="1" ht="15.75" customHeight="1" x14ac:dyDescent="0.2">
      <c r="A2774" s="307"/>
      <c r="B2774" s="307"/>
      <c r="C2774" s="307"/>
      <c r="D2774" s="307"/>
      <c r="E2774" s="307"/>
      <c r="F2774" s="307"/>
      <c r="G2774" s="307"/>
      <c r="H2774" s="307"/>
      <c r="I2774" s="307"/>
      <c r="J2774" s="307"/>
      <c r="K2774" s="307"/>
    </row>
    <row r="2775" spans="1:11" customFormat="1" ht="15.75" customHeight="1" x14ac:dyDescent="0.2">
      <c r="A2775" s="307"/>
      <c r="B2775" s="307"/>
      <c r="C2775" s="307"/>
      <c r="D2775" s="307"/>
      <c r="E2775" s="307"/>
      <c r="F2775" s="307"/>
      <c r="G2775" s="307"/>
      <c r="H2775" s="307"/>
      <c r="I2775" s="307"/>
      <c r="J2775" s="307"/>
      <c r="K2775" s="307"/>
    </row>
    <row r="2776" spans="1:11" customFormat="1" ht="15.75" customHeight="1" x14ac:dyDescent="0.2">
      <c r="A2776" s="307"/>
      <c r="B2776" s="307"/>
      <c r="C2776" s="307"/>
      <c r="D2776" s="307"/>
      <c r="E2776" s="307"/>
      <c r="F2776" s="307"/>
      <c r="G2776" s="307"/>
      <c r="H2776" s="307"/>
      <c r="I2776" s="307"/>
      <c r="J2776" s="307"/>
      <c r="K2776" s="307"/>
    </row>
    <row r="2777" spans="1:11" customFormat="1" ht="15.75" customHeight="1" x14ac:dyDescent="0.2">
      <c r="A2777" s="307"/>
      <c r="B2777" s="307"/>
      <c r="C2777" s="307"/>
      <c r="D2777" s="307"/>
      <c r="E2777" s="307"/>
      <c r="F2777" s="307"/>
      <c r="G2777" s="307"/>
      <c r="H2777" s="307"/>
      <c r="I2777" s="307"/>
      <c r="J2777" s="307"/>
      <c r="K2777" s="307"/>
    </row>
    <row r="2778" spans="1:11" customFormat="1" ht="15.75" customHeight="1" x14ac:dyDescent="0.2">
      <c r="A2778" s="307"/>
      <c r="B2778" s="307"/>
      <c r="C2778" s="307"/>
      <c r="D2778" s="307"/>
      <c r="E2778" s="307"/>
      <c r="F2778" s="307"/>
      <c r="G2778" s="307"/>
      <c r="H2778" s="307"/>
      <c r="I2778" s="307"/>
      <c r="J2778" s="307"/>
      <c r="K2778" s="307"/>
    </row>
    <row r="2779" spans="1:11" customFormat="1" ht="15.75" customHeight="1" x14ac:dyDescent="0.2">
      <c r="A2779" s="307"/>
      <c r="B2779" s="307"/>
      <c r="C2779" s="307"/>
      <c r="D2779" s="307"/>
      <c r="E2779" s="307"/>
      <c r="F2779" s="307"/>
      <c r="G2779" s="307"/>
      <c r="H2779" s="307"/>
      <c r="I2779" s="307"/>
      <c r="J2779" s="307"/>
      <c r="K2779" s="307"/>
    </row>
    <row r="2780" spans="1:11" customFormat="1" ht="15.75" customHeight="1" x14ac:dyDescent="0.2">
      <c r="A2780" s="307"/>
      <c r="B2780" s="307"/>
      <c r="C2780" s="307"/>
      <c r="D2780" s="307"/>
      <c r="E2780" s="307"/>
      <c r="F2780" s="307"/>
      <c r="G2780" s="307"/>
      <c r="H2780" s="307"/>
      <c r="I2780" s="307"/>
      <c r="J2780" s="307"/>
      <c r="K2780" s="307"/>
    </row>
    <row r="2781" spans="1:11" customFormat="1" ht="15.75" customHeight="1" x14ac:dyDescent="0.2">
      <c r="A2781" s="307"/>
      <c r="B2781" s="307"/>
      <c r="C2781" s="307"/>
      <c r="D2781" s="307"/>
      <c r="E2781" s="307"/>
      <c r="F2781" s="307"/>
      <c r="G2781" s="307"/>
      <c r="H2781" s="307"/>
      <c r="I2781" s="307"/>
      <c r="J2781" s="307"/>
      <c r="K2781" s="307"/>
    </row>
    <row r="2782" spans="1:11" customFormat="1" ht="15.75" customHeight="1" x14ac:dyDescent="0.2">
      <c r="A2782" s="307"/>
      <c r="B2782" s="307"/>
      <c r="C2782" s="307"/>
      <c r="D2782" s="307"/>
      <c r="E2782" s="307"/>
      <c r="F2782" s="307"/>
      <c r="G2782" s="307"/>
      <c r="H2782" s="307"/>
      <c r="I2782" s="307"/>
      <c r="J2782" s="307"/>
      <c r="K2782" s="307"/>
    </row>
    <row r="2783" spans="1:11" customFormat="1" ht="15.75" customHeight="1" x14ac:dyDescent="0.2">
      <c r="A2783" s="307"/>
      <c r="B2783" s="307"/>
      <c r="C2783" s="307"/>
      <c r="D2783" s="307"/>
      <c r="E2783" s="307"/>
      <c r="F2783" s="307"/>
      <c r="G2783" s="307"/>
      <c r="H2783" s="307"/>
      <c r="I2783" s="307"/>
      <c r="J2783" s="307"/>
      <c r="K2783" s="307"/>
    </row>
    <row r="2784" spans="1:11" customFormat="1" ht="15.75" customHeight="1" x14ac:dyDescent="0.2">
      <c r="A2784" s="307"/>
      <c r="B2784" s="307"/>
      <c r="C2784" s="307"/>
      <c r="D2784" s="307"/>
      <c r="E2784" s="307"/>
      <c r="F2784" s="307"/>
      <c r="G2784" s="307"/>
      <c r="H2784" s="307"/>
      <c r="I2784" s="307"/>
      <c r="J2784" s="307"/>
      <c r="K2784" s="307"/>
    </row>
    <row r="2785" spans="1:11" customFormat="1" ht="15.75" customHeight="1" x14ac:dyDescent="0.2">
      <c r="A2785" s="307"/>
      <c r="B2785" s="307"/>
      <c r="C2785" s="307"/>
      <c r="D2785" s="307"/>
      <c r="E2785" s="307"/>
      <c r="F2785" s="307"/>
      <c r="G2785" s="307"/>
      <c r="H2785" s="307"/>
      <c r="I2785" s="307"/>
      <c r="J2785" s="307"/>
      <c r="K2785" s="307"/>
    </row>
    <row r="2786" spans="1:11" customFormat="1" ht="15.75" customHeight="1" x14ac:dyDescent="0.2">
      <c r="A2786" s="307"/>
      <c r="B2786" s="307"/>
      <c r="C2786" s="307"/>
      <c r="D2786" s="307"/>
      <c r="E2786" s="307"/>
      <c r="F2786" s="307"/>
      <c r="G2786" s="307"/>
      <c r="H2786" s="307"/>
      <c r="I2786" s="307"/>
      <c r="J2786" s="307"/>
      <c r="K2786" s="307"/>
    </row>
    <row r="2787" spans="1:11" customFormat="1" ht="15.75" customHeight="1" x14ac:dyDescent="0.2">
      <c r="A2787" s="307"/>
      <c r="B2787" s="307"/>
      <c r="C2787" s="307"/>
      <c r="D2787" s="307"/>
      <c r="E2787" s="307"/>
      <c r="F2787" s="307"/>
      <c r="G2787" s="307"/>
      <c r="H2787" s="307"/>
      <c r="I2787" s="307"/>
      <c r="J2787" s="307"/>
      <c r="K2787" s="307"/>
    </row>
    <row r="2788" spans="1:11" customFormat="1" ht="15.75" customHeight="1" x14ac:dyDescent="0.2">
      <c r="A2788" s="307"/>
      <c r="B2788" s="307"/>
      <c r="C2788" s="307"/>
      <c r="D2788" s="307"/>
      <c r="E2788" s="307"/>
      <c r="F2788" s="307"/>
      <c r="G2788" s="307"/>
      <c r="H2788" s="307"/>
      <c r="I2788" s="307"/>
      <c r="J2788" s="307"/>
      <c r="K2788" s="307"/>
    </row>
    <row r="2789" spans="1:11" customFormat="1" ht="15.75" customHeight="1" x14ac:dyDescent="0.2">
      <c r="A2789" s="307"/>
      <c r="B2789" s="307"/>
      <c r="C2789" s="307"/>
      <c r="D2789" s="307"/>
      <c r="E2789" s="307"/>
      <c r="F2789" s="307"/>
      <c r="G2789" s="307"/>
      <c r="H2789" s="307"/>
      <c r="I2789" s="307"/>
      <c r="J2789" s="307"/>
      <c r="K2789" s="307"/>
    </row>
    <row r="2790" spans="1:11" customFormat="1" ht="15.75" customHeight="1" x14ac:dyDescent="0.2">
      <c r="A2790" s="307"/>
      <c r="B2790" s="307"/>
      <c r="C2790" s="307"/>
      <c r="D2790" s="307"/>
      <c r="E2790" s="307"/>
      <c r="F2790" s="307"/>
      <c r="G2790" s="307"/>
      <c r="H2790" s="307"/>
      <c r="I2790" s="307"/>
      <c r="J2790" s="307"/>
      <c r="K2790" s="307"/>
    </row>
    <row r="2791" spans="1:11" customFormat="1" ht="15.75" customHeight="1" x14ac:dyDescent="0.2">
      <c r="A2791" s="307"/>
      <c r="B2791" s="307"/>
      <c r="C2791" s="307"/>
      <c r="D2791" s="307"/>
      <c r="E2791" s="307"/>
      <c r="F2791" s="307"/>
      <c r="G2791" s="307"/>
      <c r="H2791" s="307"/>
      <c r="I2791" s="307"/>
      <c r="J2791" s="307"/>
      <c r="K2791" s="307"/>
    </row>
    <row r="2792" spans="1:11" customFormat="1" ht="15.75" customHeight="1" x14ac:dyDescent="0.2">
      <c r="A2792" s="307"/>
      <c r="B2792" s="307"/>
      <c r="C2792" s="307"/>
      <c r="D2792" s="307"/>
      <c r="E2792" s="307"/>
      <c r="F2792" s="307"/>
      <c r="G2792" s="307"/>
      <c r="H2792" s="307"/>
      <c r="I2792" s="307"/>
      <c r="J2792" s="307"/>
      <c r="K2792" s="307"/>
    </row>
    <row r="2793" spans="1:11" customFormat="1" ht="15.75" customHeight="1" x14ac:dyDescent="0.2">
      <c r="A2793" s="307"/>
      <c r="B2793" s="307"/>
      <c r="C2793" s="307"/>
      <c r="D2793" s="307"/>
      <c r="E2793" s="307"/>
      <c r="F2793" s="307"/>
      <c r="G2793" s="307"/>
      <c r="H2793" s="307"/>
      <c r="I2793" s="307"/>
      <c r="J2793" s="307"/>
      <c r="K2793" s="307"/>
    </row>
    <row r="2794" spans="1:11" customFormat="1" ht="15.75" customHeight="1" x14ac:dyDescent="0.2">
      <c r="A2794" s="307"/>
      <c r="B2794" s="307"/>
      <c r="C2794" s="307"/>
      <c r="D2794" s="307"/>
      <c r="E2794" s="307"/>
      <c r="F2794" s="307"/>
      <c r="G2794" s="307"/>
      <c r="H2794" s="307"/>
      <c r="I2794" s="307"/>
      <c r="J2794" s="307"/>
      <c r="K2794" s="307"/>
    </row>
    <row r="2795" spans="1:11" customFormat="1" ht="15.75" customHeight="1" x14ac:dyDescent="0.2">
      <c r="A2795" s="307"/>
      <c r="B2795" s="307"/>
      <c r="C2795" s="307"/>
      <c r="D2795" s="307"/>
      <c r="E2795" s="307"/>
      <c r="F2795" s="307"/>
      <c r="G2795" s="307"/>
      <c r="H2795" s="307"/>
      <c r="I2795" s="307"/>
      <c r="J2795" s="307"/>
      <c r="K2795" s="307"/>
    </row>
    <row r="2796" spans="1:11" customFormat="1" ht="15.75" customHeight="1" x14ac:dyDescent="0.2">
      <c r="A2796" s="307"/>
      <c r="B2796" s="307"/>
      <c r="C2796" s="307"/>
      <c r="D2796" s="307"/>
      <c r="E2796" s="307"/>
      <c r="F2796" s="307"/>
      <c r="G2796" s="307"/>
      <c r="H2796" s="307"/>
      <c r="I2796" s="307"/>
      <c r="J2796" s="307"/>
      <c r="K2796" s="307"/>
    </row>
    <row r="2797" spans="1:11" customFormat="1" ht="15.75" customHeight="1" x14ac:dyDescent="0.2">
      <c r="A2797" s="307"/>
      <c r="B2797" s="307"/>
      <c r="C2797" s="307"/>
      <c r="D2797" s="307"/>
      <c r="E2797" s="307"/>
      <c r="F2797" s="307"/>
      <c r="G2797" s="307"/>
      <c r="H2797" s="307"/>
      <c r="I2797" s="307"/>
      <c r="J2797" s="307"/>
      <c r="K2797" s="307"/>
    </row>
    <row r="2798" spans="1:11" customFormat="1" ht="15.75" customHeight="1" x14ac:dyDescent="0.2">
      <c r="A2798" s="307"/>
      <c r="B2798" s="307"/>
      <c r="C2798" s="307"/>
      <c r="D2798" s="307"/>
      <c r="E2798" s="307"/>
      <c r="F2798" s="307"/>
      <c r="G2798" s="307"/>
      <c r="H2798" s="307"/>
      <c r="I2798" s="307"/>
      <c r="J2798" s="307"/>
      <c r="K2798" s="307"/>
    </row>
    <row r="2799" spans="1:11" customFormat="1" ht="15.75" customHeight="1" x14ac:dyDescent="0.2">
      <c r="A2799" s="307"/>
      <c r="B2799" s="307"/>
      <c r="C2799" s="307"/>
      <c r="D2799" s="307"/>
      <c r="E2799" s="307"/>
      <c r="F2799" s="307"/>
      <c r="G2799" s="307"/>
      <c r="H2799" s="307"/>
      <c r="I2799" s="307"/>
      <c r="J2799" s="307"/>
      <c r="K2799" s="307"/>
    </row>
    <row r="2800" spans="1:11" customFormat="1" ht="15.75" customHeight="1" x14ac:dyDescent="0.2">
      <c r="A2800" s="307"/>
      <c r="B2800" s="307"/>
      <c r="C2800" s="307"/>
      <c r="D2800" s="307"/>
      <c r="E2800" s="307"/>
      <c r="F2800" s="307"/>
      <c r="G2800" s="307"/>
      <c r="H2800" s="307"/>
      <c r="I2800" s="307"/>
      <c r="J2800" s="307"/>
      <c r="K2800" s="307"/>
    </row>
    <row r="2801" spans="1:11" customFormat="1" ht="15.75" customHeight="1" x14ac:dyDescent="0.2">
      <c r="A2801" s="307"/>
      <c r="B2801" s="307"/>
      <c r="C2801" s="307"/>
      <c r="D2801" s="307"/>
      <c r="E2801" s="307"/>
      <c r="F2801" s="307"/>
      <c r="G2801" s="307"/>
      <c r="H2801" s="307"/>
      <c r="I2801" s="307"/>
      <c r="J2801" s="307"/>
      <c r="K2801" s="307"/>
    </row>
    <row r="2802" spans="1:11" customFormat="1" ht="15.75" customHeight="1" x14ac:dyDescent="0.2">
      <c r="A2802" s="307"/>
      <c r="B2802" s="307"/>
      <c r="C2802" s="307"/>
      <c r="D2802" s="307"/>
      <c r="E2802" s="307"/>
      <c r="F2802" s="307"/>
      <c r="G2802" s="307"/>
      <c r="H2802" s="307"/>
      <c r="I2802" s="307"/>
      <c r="J2802" s="307"/>
      <c r="K2802" s="307"/>
    </row>
    <row r="2803" spans="1:11" customFormat="1" ht="15.75" customHeight="1" x14ac:dyDescent="0.2">
      <c r="A2803" s="307"/>
      <c r="B2803" s="307"/>
      <c r="C2803" s="307"/>
      <c r="D2803" s="307"/>
      <c r="E2803" s="307"/>
      <c r="F2803" s="307"/>
      <c r="G2803" s="307"/>
      <c r="H2803" s="307"/>
      <c r="I2803" s="307"/>
      <c r="J2803" s="307"/>
      <c r="K2803" s="307"/>
    </row>
    <row r="2804" spans="1:11" customFormat="1" ht="15.75" customHeight="1" x14ac:dyDescent="0.2">
      <c r="A2804" s="307"/>
      <c r="B2804" s="307"/>
      <c r="C2804" s="307"/>
      <c r="D2804" s="307"/>
      <c r="E2804" s="307"/>
      <c r="F2804" s="307"/>
      <c r="G2804" s="307"/>
      <c r="H2804" s="307"/>
      <c r="I2804" s="307"/>
      <c r="J2804" s="307"/>
      <c r="K2804" s="307"/>
    </row>
    <row r="2805" spans="1:11" customFormat="1" ht="15.75" customHeight="1" x14ac:dyDescent="0.2">
      <c r="A2805" s="307"/>
      <c r="B2805" s="307"/>
      <c r="C2805" s="307"/>
      <c r="D2805" s="307"/>
      <c r="E2805" s="307"/>
      <c r="F2805" s="307"/>
      <c r="G2805" s="307"/>
      <c r="H2805" s="307"/>
      <c r="I2805" s="307"/>
      <c r="J2805" s="307"/>
      <c r="K2805" s="307"/>
    </row>
    <row r="2806" spans="1:11" customFormat="1" ht="15.75" customHeight="1" x14ac:dyDescent="0.2">
      <c r="A2806" s="307"/>
      <c r="B2806" s="307"/>
      <c r="C2806" s="307"/>
      <c r="D2806" s="307"/>
      <c r="E2806" s="307"/>
      <c r="F2806" s="307"/>
      <c r="G2806" s="307"/>
      <c r="H2806" s="307"/>
      <c r="I2806" s="307"/>
      <c r="J2806" s="307"/>
      <c r="K2806" s="307"/>
    </row>
    <row r="2807" spans="1:11" customFormat="1" ht="15.75" customHeight="1" x14ac:dyDescent="0.2">
      <c r="A2807" s="307"/>
      <c r="B2807" s="307"/>
      <c r="C2807" s="307"/>
      <c r="D2807" s="307"/>
      <c r="E2807" s="307"/>
      <c r="F2807" s="307"/>
      <c r="G2807" s="307"/>
      <c r="H2807" s="307"/>
      <c r="I2807" s="307"/>
      <c r="J2807" s="307"/>
      <c r="K2807" s="307"/>
    </row>
    <row r="2808" spans="1:11" customFormat="1" ht="15.75" customHeight="1" x14ac:dyDescent="0.2">
      <c r="A2808" s="307"/>
      <c r="B2808" s="307"/>
      <c r="C2808" s="307"/>
      <c r="D2808" s="307"/>
      <c r="E2808" s="307"/>
      <c r="F2808" s="307"/>
      <c r="G2808" s="307"/>
      <c r="H2808" s="307"/>
      <c r="I2808" s="307"/>
      <c r="J2808" s="307"/>
      <c r="K2808" s="307"/>
    </row>
    <row r="2809" spans="1:11" customFormat="1" ht="15.75" customHeight="1" x14ac:dyDescent="0.2">
      <c r="A2809" s="307"/>
      <c r="B2809" s="307"/>
      <c r="C2809" s="307"/>
      <c r="D2809" s="307"/>
      <c r="E2809" s="307"/>
      <c r="F2809" s="307"/>
      <c r="G2809" s="307"/>
      <c r="H2809" s="307"/>
      <c r="I2809" s="307"/>
      <c r="J2809" s="307"/>
      <c r="K2809" s="307"/>
    </row>
    <row r="2810" spans="1:11" customFormat="1" ht="15.75" customHeight="1" x14ac:dyDescent="0.2">
      <c r="A2810" s="307"/>
      <c r="B2810" s="307"/>
      <c r="C2810" s="307"/>
      <c r="D2810" s="307"/>
      <c r="E2810" s="307"/>
      <c r="F2810" s="307"/>
      <c r="G2810" s="307"/>
      <c r="H2810" s="307"/>
      <c r="I2810" s="307"/>
      <c r="J2810" s="307"/>
      <c r="K2810" s="307"/>
    </row>
    <row r="2811" spans="1:11" customFormat="1" ht="15.75" customHeight="1" x14ac:dyDescent="0.2">
      <c r="A2811" s="307"/>
      <c r="B2811" s="307"/>
      <c r="C2811" s="307"/>
      <c r="D2811" s="307"/>
      <c r="E2811" s="307"/>
      <c r="F2811" s="307"/>
      <c r="G2811" s="307"/>
      <c r="H2811" s="307"/>
      <c r="I2811" s="307"/>
      <c r="J2811" s="307"/>
      <c r="K2811" s="307"/>
    </row>
    <row r="2812" spans="1:11" customFormat="1" ht="15.75" customHeight="1" x14ac:dyDescent="0.2">
      <c r="A2812" s="307"/>
      <c r="B2812" s="307"/>
      <c r="C2812" s="307"/>
      <c r="D2812" s="307"/>
      <c r="E2812" s="307"/>
      <c r="F2812" s="307"/>
      <c r="G2812" s="307"/>
      <c r="H2812" s="307"/>
      <c r="I2812" s="307"/>
      <c r="J2812" s="307"/>
      <c r="K2812" s="307"/>
    </row>
    <row r="2813" spans="1:11" customFormat="1" ht="15.75" customHeight="1" x14ac:dyDescent="0.2">
      <c r="A2813" s="307"/>
      <c r="B2813" s="307"/>
      <c r="C2813" s="307"/>
      <c r="D2813" s="307"/>
      <c r="E2813" s="307"/>
      <c r="F2813" s="307"/>
      <c r="G2813" s="307"/>
      <c r="H2813" s="307"/>
      <c r="I2813" s="307"/>
      <c r="J2813" s="307"/>
      <c r="K2813" s="307"/>
    </row>
    <row r="2814" spans="1:11" customFormat="1" ht="15.75" customHeight="1" x14ac:dyDescent="0.2">
      <c r="A2814" s="307"/>
      <c r="B2814" s="307"/>
      <c r="C2814" s="307"/>
      <c r="D2814" s="307"/>
      <c r="E2814" s="307"/>
      <c r="F2814" s="307"/>
      <c r="G2814" s="307"/>
      <c r="H2814" s="307"/>
      <c r="I2814" s="307"/>
      <c r="J2814" s="307"/>
      <c r="K2814" s="307"/>
    </row>
    <row r="2815" spans="1:11" customFormat="1" ht="15.75" customHeight="1" x14ac:dyDescent="0.2">
      <c r="A2815" s="307"/>
      <c r="B2815" s="307"/>
      <c r="C2815" s="307"/>
      <c r="D2815" s="307"/>
      <c r="E2815" s="307"/>
      <c r="F2815" s="307"/>
      <c r="G2815" s="307"/>
      <c r="H2815" s="307"/>
      <c r="I2815" s="307"/>
      <c r="J2815" s="307"/>
      <c r="K2815" s="307"/>
    </row>
    <row r="2816" spans="1:11" customFormat="1" ht="15.75" customHeight="1" x14ac:dyDescent="0.2">
      <c r="A2816" s="307"/>
      <c r="B2816" s="307"/>
      <c r="C2816" s="307"/>
      <c r="D2816" s="307"/>
      <c r="E2816" s="307"/>
      <c r="F2816" s="307"/>
      <c r="G2816" s="307"/>
      <c r="H2816" s="307"/>
      <c r="I2816" s="307"/>
      <c r="J2816" s="307"/>
      <c r="K2816" s="307"/>
    </row>
    <row r="2817" spans="1:11" customFormat="1" ht="15.75" customHeight="1" x14ac:dyDescent="0.2">
      <c r="A2817" s="307"/>
      <c r="B2817" s="307"/>
      <c r="C2817" s="307"/>
      <c r="D2817" s="307"/>
      <c r="E2817" s="307"/>
      <c r="F2817" s="307"/>
      <c r="G2817" s="307"/>
      <c r="H2817" s="307"/>
      <c r="I2817" s="307"/>
      <c r="J2817" s="307"/>
      <c r="K2817" s="307"/>
    </row>
    <row r="2818" spans="1:11" customFormat="1" ht="15.75" customHeight="1" x14ac:dyDescent="0.2">
      <c r="A2818" s="307"/>
      <c r="B2818" s="307"/>
      <c r="C2818" s="307"/>
      <c r="D2818" s="307"/>
      <c r="E2818" s="307"/>
      <c r="F2818" s="307"/>
      <c r="G2818" s="307"/>
      <c r="H2818" s="307"/>
      <c r="I2818" s="307"/>
      <c r="J2818" s="307"/>
      <c r="K2818" s="307"/>
    </row>
    <row r="2819" spans="1:11" customFormat="1" ht="15.75" customHeight="1" x14ac:dyDescent="0.2">
      <c r="A2819" s="307"/>
      <c r="B2819" s="307"/>
      <c r="C2819" s="307"/>
      <c r="D2819" s="307"/>
      <c r="E2819" s="307"/>
      <c r="F2819" s="307"/>
      <c r="G2819" s="307"/>
      <c r="H2819" s="307"/>
      <c r="I2819" s="307"/>
      <c r="J2819" s="307"/>
      <c r="K2819" s="307"/>
    </row>
    <row r="2820" spans="1:11" customFormat="1" ht="15.75" customHeight="1" x14ac:dyDescent="0.2">
      <c r="A2820" s="307"/>
      <c r="B2820" s="307"/>
      <c r="C2820" s="307"/>
      <c r="D2820" s="307"/>
      <c r="E2820" s="307"/>
      <c r="F2820" s="307"/>
      <c r="G2820" s="307"/>
      <c r="H2820" s="307"/>
      <c r="I2820" s="307"/>
      <c r="J2820" s="307"/>
      <c r="K2820" s="307"/>
    </row>
    <row r="2821" spans="1:11" customFormat="1" ht="15.75" customHeight="1" x14ac:dyDescent="0.2">
      <c r="A2821" s="307"/>
      <c r="B2821" s="307"/>
      <c r="C2821" s="307"/>
      <c r="D2821" s="307"/>
      <c r="E2821" s="307"/>
      <c r="F2821" s="307"/>
      <c r="G2821" s="307"/>
      <c r="H2821" s="307"/>
      <c r="I2821" s="307"/>
      <c r="J2821" s="307"/>
      <c r="K2821" s="307"/>
    </row>
    <row r="2822" spans="1:11" customFormat="1" ht="15.75" customHeight="1" x14ac:dyDescent="0.2">
      <c r="A2822" s="307"/>
      <c r="B2822" s="307"/>
      <c r="C2822" s="307"/>
      <c r="D2822" s="307"/>
      <c r="E2822" s="307"/>
      <c r="F2822" s="307"/>
      <c r="G2822" s="307"/>
      <c r="H2822" s="307"/>
      <c r="I2822" s="307"/>
      <c r="J2822" s="307"/>
      <c r="K2822" s="307"/>
    </row>
    <row r="2823" spans="1:11" customFormat="1" ht="15.75" customHeight="1" x14ac:dyDescent="0.2">
      <c r="A2823" s="307"/>
      <c r="B2823" s="307"/>
      <c r="C2823" s="307"/>
      <c r="D2823" s="307"/>
      <c r="E2823" s="307"/>
      <c r="F2823" s="307"/>
      <c r="G2823" s="307"/>
      <c r="H2823" s="307"/>
      <c r="I2823" s="307"/>
      <c r="J2823" s="307"/>
      <c r="K2823" s="307"/>
    </row>
    <row r="2824" spans="1:11" customFormat="1" ht="15.75" customHeight="1" x14ac:dyDescent="0.2">
      <c r="A2824" s="307"/>
      <c r="B2824" s="307"/>
      <c r="C2824" s="307"/>
      <c r="D2824" s="307"/>
      <c r="E2824" s="307"/>
      <c r="F2824" s="307"/>
      <c r="G2824" s="307"/>
      <c r="H2824" s="307"/>
      <c r="I2824" s="307"/>
      <c r="J2824" s="307"/>
      <c r="K2824" s="307"/>
    </row>
    <row r="2825" spans="1:11" customFormat="1" ht="15.75" customHeight="1" x14ac:dyDescent="0.2">
      <c r="A2825" s="307"/>
      <c r="B2825" s="307"/>
      <c r="C2825" s="307"/>
      <c r="D2825" s="307"/>
      <c r="E2825" s="307"/>
      <c r="F2825" s="307"/>
      <c r="G2825" s="307"/>
      <c r="H2825" s="307"/>
      <c r="I2825" s="307"/>
      <c r="J2825" s="307"/>
      <c r="K2825" s="307"/>
    </row>
    <row r="2826" spans="1:11" customFormat="1" ht="15.75" customHeight="1" x14ac:dyDescent="0.2">
      <c r="A2826" s="307"/>
      <c r="B2826" s="307"/>
      <c r="C2826" s="307"/>
      <c r="D2826" s="307"/>
      <c r="E2826" s="307"/>
      <c r="F2826" s="307"/>
      <c r="G2826" s="307"/>
      <c r="H2826" s="307"/>
      <c r="I2826" s="307"/>
      <c r="J2826" s="307"/>
      <c r="K2826" s="307"/>
    </row>
    <row r="2827" spans="1:11" customFormat="1" ht="15.75" customHeight="1" x14ac:dyDescent="0.2">
      <c r="A2827" s="307"/>
      <c r="B2827" s="307"/>
      <c r="C2827" s="307"/>
      <c r="D2827" s="307"/>
      <c r="E2827" s="307"/>
      <c r="F2827" s="307"/>
      <c r="G2827" s="307"/>
      <c r="H2827" s="307"/>
      <c r="I2827" s="307"/>
      <c r="J2827" s="307"/>
      <c r="K2827" s="307"/>
    </row>
    <row r="2828" spans="1:11" customFormat="1" ht="15.75" customHeight="1" x14ac:dyDescent="0.2">
      <c r="A2828" s="307"/>
      <c r="B2828" s="307"/>
      <c r="C2828" s="307"/>
      <c r="D2828" s="307"/>
      <c r="E2828" s="307"/>
      <c r="F2828" s="307"/>
      <c r="G2828" s="307"/>
      <c r="H2828" s="307"/>
      <c r="I2828" s="307"/>
      <c r="J2828" s="307"/>
      <c r="K2828" s="307"/>
    </row>
    <row r="2829" spans="1:11" customFormat="1" ht="15.75" customHeight="1" x14ac:dyDescent="0.2">
      <c r="A2829" s="307"/>
      <c r="B2829" s="307"/>
      <c r="C2829" s="307"/>
      <c r="D2829" s="307"/>
      <c r="E2829" s="307"/>
      <c r="F2829" s="307"/>
      <c r="G2829" s="307"/>
      <c r="H2829" s="307"/>
      <c r="I2829" s="307"/>
      <c r="J2829" s="307"/>
      <c r="K2829" s="307"/>
    </row>
    <row r="2830" spans="1:11" customFormat="1" ht="15.75" customHeight="1" x14ac:dyDescent="0.2">
      <c r="A2830" s="307"/>
      <c r="B2830" s="307"/>
      <c r="C2830" s="307"/>
      <c r="D2830" s="307"/>
      <c r="E2830" s="307"/>
      <c r="F2830" s="307"/>
      <c r="G2830" s="307"/>
      <c r="H2830" s="307"/>
      <c r="I2830" s="307"/>
      <c r="J2830" s="307"/>
      <c r="K2830" s="307"/>
    </row>
    <row r="2831" spans="1:11" customFormat="1" ht="15.75" customHeight="1" x14ac:dyDescent="0.2">
      <c r="A2831" s="307"/>
      <c r="B2831" s="307"/>
      <c r="C2831" s="307"/>
      <c r="D2831" s="307"/>
      <c r="E2831" s="307"/>
      <c r="F2831" s="307"/>
      <c r="G2831" s="307"/>
      <c r="H2831" s="307"/>
      <c r="I2831" s="307"/>
      <c r="J2831" s="307"/>
      <c r="K2831" s="307"/>
    </row>
    <row r="2832" spans="1:11" customFormat="1" ht="15.75" customHeight="1" x14ac:dyDescent="0.2">
      <c r="A2832" s="307"/>
      <c r="B2832" s="307"/>
      <c r="C2832" s="307"/>
      <c r="D2832" s="307"/>
      <c r="E2832" s="307"/>
      <c r="F2832" s="307"/>
      <c r="G2832" s="307"/>
      <c r="H2832" s="307"/>
      <c r="I2832" s="307"/>
      <c r="J2832" s="307"/>
      <c r="K2832" s="307"/>
    </row>
    <row r="2833" spans="1:11" customFormat="1" ht="15.75" customHeight="1" x14ac:dyDescent="0.2">
      <c r="A2833" s="307"/>
      <c r="B2833" s="307"/>
      <c r="C2833" s="307"/>
      <c r="D2833" s="307"/>
      <c r="E2833" s="307"/>
      <c r="F2833" s="307"/>
      <c r="G2833" s="307"/>
      <c r="H2833" s="307"/>
      <c r="I2833" s="307"/>
      <c r="J2833" s="307"/>
      <c r="K2833" s="307"/>
    </row>
    <row r="2834" spans="1:11" customFormat="1" ht="15.75" customHeight="1" x14ac:dyDescent="0.2">
      <c r="A2834" s="307"/>
      <c r="B2834" s="307"/>
      <c r="C2834" s="307"/>
      <c r="D2834" s="307"/>
      <c r="E2834" s="307"/>
      <c r="F2834" s="307"/>
      <c r="G2834" s="307"/>
      <c r="H2834" s="307"/>
      <c r="I2834" s="307"/>
      <c r="J2834" s="307"/>
      <c r="K2834" s="307"/>
    </row>
    <row r="2835" spans="1:11" customFormat="1" ht="15.75" customHeight="1" x14ac:dyDescent="0.2">
      <c r="A2835" s="307"/>
      <c r="B2835" s="307"/>
      <c r="C2835" s="307"/>
      <c r="D2835" s="307"/>
      <c r="E2835" s="307"/>
      <c r="F2835" s="307"/>
      <c r="G2835" s="307"/>
      <c r="H2835" s="307"/>
      <c r="I2835" s="307"/>
      <c r="J2835" s="307"/>
      <c r="K2835" s="307"/>
    </row>
    <row r="2836" spans="1:11" customFormat="1" ht="15.75" customHeight="1" x14ac:dyDescent="0.2">
      <c r="A2836" s="307"/>
      <c r="B2836" s="307"/>
      <c r="C2836" s="307"/>
      <c r="D2836" s="307"/>
      <c r="E2836" s="307"/>
      <c r="F2836" s="307"/>
      <c r="G2836" s="307"/>
      <c r="H2836" s="307"/>
      <c r="I2836" s="307"/>
      <c r="J2836" s="307"/>
      <c r="K2836" s="307"/>
    </row>
    <row r="2837" spans="1:11" customFormat="1" ht="15.75" customHeight="1" x14ac:dyDescent="0.2">
      <c r="A2837" s="307"/>
      <c r="B2837" s="307"/>
      <c r="C2837" s="307"/>
      <c r="D2837" s="307"/>
      <c r="E2837" s="307"/>
      <c r="F2837" s="307"/>
      <c r="G2837" s="307"/>
      <c r="H2837" s="307"/>
      <c r="I2837" s="307"/>
      <c r="J2837" s="307"/>
      <c r="K2837" s="307"/>
    </row>
    <row r="2838" spans="1:11" customFormat="1" ht="15.75" customHeight="1" x14ac:dyDescent="0.2">
      <c r="A2838" s="307"/>
      <c r="B2838" s="307"/>
      <c r="C2838" s="307"/>
      <c r="D2838" s="307"/>
      <c r="E2838" s="307"/>
      <c r="F2838" s="307"/>
      <c r="G2838" s="307"/>
      <c r="H2838" s="307"/>
      <c r="I2838" s="307"/>
      <c r="J2838" s="307"/>
      <c r="K2838" s="307"/>
    </row>
    <row r="2839" spans="1:11" customFormat="1" ht="15.75" customHeight="1" x14ac:dyDescent="0.2">
      <c r="A2839" s="307"/>
      <c r="B2839" s="307"/>
      <c r="C2839" s="307"/>
      <c r="D2839" s="307"/>
      <c r="E2839" s="307"/>
      <c r="F2839" s="307"/>
      <c r="G2839" s="307"/>
      <c r="H2839" s="307"/>
      <c r="I2839" s="307"/>
      <c r="J2839" s="307"/>
      <c r="K2839" s="307"/>
    </row>
    <row r="2840" spans="1:11" customFormat="1" ht="15.75" customHeight="1" x14ac:dyDescent="0.2">
      <c r="A2840" s="307"/>
      <c r="B2840" s="307"/>
      <c r="C2840" s="307"/>
      <c r="D2840" s="307"/>
      <c r="E2840" s="307"/>
      <c r="F2840" s="307"/>
      <c r="G2840" s="307"/>
      <c r="H2840" s="307"/>
      <c r="I2840" s="307"/>
      <c r="J2840" s="307"/>
      <c r="K2840" s="307"/>
    </row>
    <row r="2841" spans="1:11" customFormat="1" ht="15.75" customHeight="1" x14ac:dyDescent="0.2">
      <c r="A2841" s="307"/>
      <c r="B2841" s="307"/>
      <c r="C2841" s="307"/>
      <c r="D2841" s="307"/>
      <c r="E2841" s="307"/>
      <c r="F2841" s="307"/>
      <c r="G2841" s="307"/>
      <c r="H2841" s="307"/>
      <c r="I2841" s="307"/>
      <c r="J2841" s="307"/>
      <c r="K2841" s="307"/>
    </row>
    <row r="2842" spans="1:11" customFormat="1" ht="15.75" customHeight="1" x14ac:dyDescent="0.2">
      <c r="A2842" s="307"/>
      <c r="B2842" s="307"/>
      <c r="C2842" s="307"/>
      <c r="D2842" s="307"/>
      <c r="E2842" s="307"/>
      <c r="F2842" s="307"/>
      <c r="G2842" s="307"/>
      <c r="H2842" s="307"/>
      <c r="I2842" s="307"/>
      <c r="J2842" s="307"/>
      <c r="K2842" s="307"/>
    </row>
    <row r="2843" spans="1:11" customFormat="1" ht="15.75" customHeight="1" x14ac:dyDescent="0.2">
      <c r="A2843" s="307"/>
      <c r="B2843" s="307"/>
      <c r="C2843" s="307"/>
      <c r="D2843" s="307"/>
      <c r="E2843" s="307"/>
      <c r="F2843" s="307"/>
      <c r="G2843" s="307"/>
      <c r="H2843" s="307"/>
      <c r="I2843" s="307"/>
      <c r="J2843" s="307"/>
      <c r="K2843" s="307"/>
    </row>
    <row r="2844" spans="1:11" customFormat="1" ht="15.75" customHeight="1" x14ac:dyDescent="0.2">
      <c r="A2844" s="307"/>
      <c r="B2844" s="307"/>
      <c r="C2844" s="307"/>
      <c r="D2844" s="307"/>
      <c r="E2844" s="307"/>
      <c r="F2844" s="307"/>
      <c r="G2844" s="307"/>
      <c r="H2844" s="307"/>
      <c r="I2844" s="307"/>
      <c r="J2844" s="307"/>
      <c r="K2844" s="307"/>
    </row>
    <row r="2845" spans="1:11" customFormat="1" ht="15.75" customHeight="1" x14ac:dyDescent="0.2">
      <c r="A2845" s="307"/>
      <c r="B2845" s="307"/>
      <c r="C2845" s="307"/>
      <c r="D2845" s="307"/>
      <c r="E2845" s="307"/>
      <c r="F2845" s="307"/>
      <c r="G2845" s="307"/>
      <c r="H2845" s="307"/>
      <c r="I2845" s="307"/>
      <c r="J2845" s="307"/>
      <c r="K2845" s="307"/>
    </row>
    <row r="2846" spans="1:11" customFormat="1" ht="15.75" customHeight="1" x14ac:dyDescent="0.2">
      <c r="A2846" s="307"/>
      <c r="B2846" s="307"/>
      <c r="C2846" s="307"/>
      <c r="D2846" s="307"/>
      <c r="E2846" s="307"/>
      <c r="F2846" s="307"/>
      <c r="G2846" s="307"/>
      <c r="H2846" s="307"/>
      <c r="I2846" s="307"/>
      <c r="J2846" s="307"/>
      <c r="K2846" s="307"/>
    </row>
    <row r="2847" spans="1:11" customFormat="1" ht="15.75" customHeight="1" x14ac:dyDescent="0.2">
      <c r="A2847" s="307"/>
      <c r="B2847" s="307"/>
      <c r="C2847" s="307"/>
      <c r="D2847" s="307"/>
      <c r="E2847" s="307"/>
      <c r="F2847" s="307"/>
      <c r="G2847" s="307"/>
      <c r="H2847" s="307"/>
      <c r="I2847" s="307"/>
      <c r="J2847" s="307"/>
      <c r="K2847" s="307"/>
    </row>
    <row r="2848" spans="1:11" customFormat="1" ht="15.75" customHeight="1" x14ac:dyDescent="0.2">
      <c r="A2848" s="307"/>
      <c r="B2848" s="307"/>
      <c r="C2848" s="307"/>
      <c r="D2848" s="307"/>
      <c r="E2848" s="307"/>
      <c r="F2848" s="307"/>
      <c r="G2848" s="307"/>
      <c r="H2848" s="307"/>
      <c r="I2848" s="307"/>
      <c r="J2848" s="307"/>
      <c r="K2848" s="307"/>
    </row>
    <row r="2849" spans="1:11" customFormat="1" ht="15.75" customHeight="1" x14ac:dyDescent="0.2">
      <c r="A2849" s="307"/>
      <c r="B2849" s="307"/>
      <c r="C2849" s="307"/>
      <c r="D2849" s="307"/>
      <c r="E2849" s="307"/>
      <c r="F2849" s="307"/>
      <c r="G2849" s="307"/>
      <c r="H2849" s="307"/>
      <c r="I2849" s="307"/>
      <c r="J2849" s="307"/>
      <c r="K2849" s="307"/>
    </row>
    <row r="2850" spans="1:11" customFormat="1" ht="15.75" customHeight="1" x14ac:dyDescent="0.2">
      <c r="A2850" s="307"/>
      <c r="B2850" s="307"/>
      <c r="C2850" s="307"/>
      <c r="D2850" s="307"/>
      <c r="E2850" s="307"/>
      <c r="F2850" s="307"/>
      <c r="G2850" s="307"/>
      <c r="H2850" s="307"/>
      <c r="I2850" s="307"/>
      <c r="J2850" s="307"/>
      <c r="K2850" s="307"/>
    </row>
    <row r="2851" spans="1:11" customFormat="1" ht="15.75" customHeight="1" x14ac:dyDescent="0.2">
      <c r="A2851" s="307"/>
      <c r="B2851" s="307"/>
      <c r="C2851" s="307"/>
      <c r="D2851" s="307"/>
      <c r="E2851" s="307"/>
      <c r="F2851" s="307"/>
      <c r="G2851" s="307"/>
      <c r="H2851" s="307"/>
      <c r="I2851" s="307"/>
      <c r="J2851" s="307"/>
      <c r="K2851" s="307"/>
    </row>
    <row r="2852" spans="1:11" customFormat="1" ht="15.75" customHeight="1" x14ac:dyDescent="0.2">
      <c r="A2852" s="307"/>
      <c r="B2852" s="307"/>
      <c r="C2852" s="307"/>
      <c r="D2852" s="307"/>
      <c r="E2852" s="307"/>
      <c r="F2852" s="307"/>
      <c r="G2852" s="307"/>
      <c r="H2852" s="307"/>
      <c r="I2852" s="307"/>
      <c r="J2852" s="307"/>
      <c r="K2852" s="307"/>
    </row>
    <row r="2853" spans="1:11" customFormat="1" ht="15.75" customHeight="1" x14ac:dyDescent="0.2">
      <c r="A2853" s="307"/>
      <c r="B2853" s="307"/>
      <c r="C2853" s="307"/>
      <c r="D2853" s="307"/>
      <c r="E2853" s="307"/>
      <c r="F2853" s="307"/>
      <c r="G2853" s="307"/>
      <c r="H2853" s="307"/>
      <c r="I2853" s="307"/>
      <c r="J2853" s="307"/>
      <c r="K2853" s="307"/>
    </row>
    <row r="2854" spans="1:11" customFormat="1" ht="15.75" customHeight="1" x14ac:dyDescent="0.2">
      <c r="A2854" s="307"/>
      <c r="B2854" s="307"/>
      <c r="C2854" s="307"/>
      <c r="D2854" s="307"/>
      <c r="E2854" s="307"/>
      <c r="F2854" s="307"/>
      <c r="G2854" s="307"/>
      <c r="H2854" s="307"/>
      <c r="I2854" s="307"/>
      <c r="J2854" s="307"/>
      <c r="K2854" s="307"/>
    </row>
    <row r="2855" spans="1:11" customFormat="1" ht="15.75" customHeight="1" x14ac:dyDescent="0.2">
      <c r="A2855" s="307"/>
      <c r="B2855" s="307"/>
      <c r="C2855" s="307"/>
      <c r="D2855" s="307"/>
      <c r="E2855" s="307"/>
      <c r="F2855" s="307"/>
      <c r="G2855" s="307"/>
      <c r="H2855" s="307"/>
      <c r="I2855" s="307"/>
      <c r="J2855" s="307"/>
      <c r="K2855" s="307"/>
    </row>
    <row r="2856" spans="1:11" customFormat="1" ht="15.75" customHeight="1" x14ac:dyDescent="0.2">
      <c r="A2856" s="307"/>
      <c r="B2856" s="307"/>
      <c r="C2856" s="307"/>
      <c r="D2856" s="307"/>
      <c r="E2856" s="307"/>
      <c r="F2856" s="307"/>
      <c r="G2856" s="307"/>
      <c r="H2856" s="307"/>
      <c r="I2856" s="307"/>
      <c r="J2856" s="307"/>
      <c r="K2856" s="307"/>
    </row>
    <row r="2857" spans="1:11" customFormat="1" ht="15.75" customHeight="1" x14ac:dyDescent="0.2">
      <c r="A2857" s="307"/>
      <c r="B2857" s="307"/>
      <c r="C2857" s="307"/>
      <c r="D2857" s="307"/>
      <c r="E2857" s="307"/>
      <c r="F2857" s="307"/>
      <c r="G2857" s="307"/>
      <c r="H2857" s="307"/>
      <c r="I2857" s="307"/>
      <c r="J2857" s="307"/>
      <c r="K2857" s="307"/>
    </row>
    <row r="2858" spans="1:11" customFormat="1" ht="15.75" customHeight="1" x14ac:dyDescent="0.2">
      <c r="A2858" s="307"/>
      <c r="B2858" s="307"/>
      <c r="C2858" s="307"/>
      <c r="D2858" s="307"/>
      <c r="E2858" s="307"/>
      <c r="F2858" s="307"/>
      <c r="G2858" s="307"/>
      <c r="H2858" s="307"/>
      <c r="I2858" s="307"/>
      <c r="J2858" s="307"/>
      <c r="K2858" s="307"/>
    </row>
    <row r="2859" spans="1:11" customFormat="1" ht="15.75" customHeight="1" x14ac:dyDescent="0.2">
      <c r="A2859" s="307"/>
      <c r="B2859" s="307"/>
      <c r="C2859" s="307"/>
      <c r="D2859" s="307"/>
      <c r="E2859" s="307"/>
      <c r="F2859" s="307"/>
      <c r="G2859" s="307"/>
      <c r="H2859" s="307"/>
      <c r="I2859" s="307"/>
      <c r="J2859" s="307"/>
      <c r="K2859" s="307"/>
    </row>
    <row r="2860" spans="1:11" customFormat="1" ht="15.75" customHeight="1" x14ac:dyDescent="0.2">
      <c r="A2860" s="307"/>
      <c r="B2860" s="307"/>
      <c r="C2860" s="307"/>
      <c r="D2860" s="307"/>
      <c r="E2860" s="307"/>
      <c r="F2860" s="307"/>
      <c r="G2860" s="307"/>
      <c r="H2860" s="307"/>
      <c r="I2860" s="307"/>
      <c r="J2860" s="307"/>
      <c r="K2860" s="307"/>
    </row>
    <row r="2861" spans="1:11" customFormat="1" ht="15.75" customHeight="1" x14ac:dyDescent="0.2">
      <c r="A2861" s="307"/>
      <c r="B2861" s="307"/>
      <c r="C2861" s="307"/>
      <c r="D2861" s="307"/>
      <c r="E2861" s="307"/>
      <c r="F2861" s="307"/>
      <c r="G2861" s="307"/>
      <c r="H2861" s="307"/>
      <c r="I2861" s="307"/>
      <c r="J2861" s="307"/>
      <c r="K2861" s="307"/>
    </row>
    <row r="2862" spans="1:11" customFormat="1" ht="15.75" customHeight="1" x14ac:dyDescent="0.2">
      <c r="A2862" s="307"/>
      <c r="B2862" s="307"/>
      <c r="C2862" s="307"/>
      <c r="D2862" s="307"/>
      <c r="E2862" s="307"/>
      <c r="F2862" s="307"/>
      <c r="G2862" s="307"/>
      <c r="H2862" s="307"/>
      <c r="I2862" s="307"/>
      <c r="J2862" s="307"/>
      <c r="K2862" s="307"/>
    </row>
    <row r="2863" spans="1:11" customFormat="1" ht="15.75" customHeight="1" x14ac:dyDescent="0.2">
      <c r="A2863" s="307"/>
      <c r="B2863" s="307"/>
      <c r="C2863" s="307"/>
      <c r="D2863" s="307"/>
      <c r="E2863" s="307"/>
      <c r="F2863" s="307"/>
      <c r="G2863" s="307"/>
      <c r="H2863" s="307"/>
      <c r="I2863" s="307"/>
      <c r="J2863" s="307"/>
      <c r="K2863" s="307"/>
    </row>
    <row r="2864" spans="1:11" customFormat="1" ht="15.75" customHeight="1" x14ac:dyDescent="0.2">
      <c r="A2864" s="307"/>
      <c r="B2864" s="307"/>
      <c r="C2864" s="307"/>
      <c r="D2864" s="307"/>
      <c r="E2864" s="307"/>
      <c r="F2864" s="307"/>
      <c r="G2864" s="307"/>
      <c r="H2864" s="307"/>
      <c r="I2864" s="307"/>
      <c r="J2864" s="307"/>
      <c r="K2864" s="307"/>
    </row>
    <row r="2865" spans="1:11" customFormat="1" ht="15.75" customHeight="1" x14ac:dyDescent="0.2">
      <c r="A2865" s="307"/>
      <c r="B2865" s="307"/>
      <c r="C2865" s="307"/>
      <c r="D2865" s="307"/>
      <c r="E2865" s="307"/>
      <c r="F2865" s="307"/>
      <c r="G2865" s="307"/>
      <c r="H2865" s="307"/>
      <c r="I2865" s="307"/>
      <c r="J2865" s="307"/>
      <c r="K2865" s="307"/>
    </row>
    <row r="2866" spans="1:11" customFormat="1" ht="15.75" customHeight="1" x14ac:dyDescent="0.2">
      <c r="A2866" s="307"/>
      <c r="B2866" s="307"/>
      <c r="C2866" s="307"/>
      <c r="D2866" s="307"/>
      <c r="E2866" s="307"/>
      <c r="F2866" s="307"/>
      <c r="G2866" s="307"/>
      <c r="H2866" s="307"/>
      <c r="I2866" s="307"/>
      <c r="J2866" s="307"/>
      <c r="K2866" s="307"/>
    </row>
    <row r="2867" spans="1:11" customFormat="1" ht="15.75" customHeight="1" x14ac:dyDescent="0.2">
      <c r="A2867" s="307"/>
      <c r="B2867" s="307"/>
      <c r="C2867" s="307"/>
      <c r="D2867" s="307"/>
      <c r="E2867" s="307"/>
      <c r="F2867" s="307"/>
      <c r="G2867" s="307"/>
      <c r="H2867" s="307"/>
      <c r="I2867" s="307"/>
      <c r="J2867" s="307"/>
      <c r="K2867" s="307"/>
    </row>
    <row r="2868" spans="1:11" customFormat="1" ht="15.75" customHeight="1" x14ac:dyDescent="0.2">
      <c r="A2868" s="307"/>
      <c r="B2868" s="307"/>
      <c r="C2868" s="307"/>
      <c r="D2868" s="307"/>
      <c r="E2868" s="307"/>
      <c r="F2868" s="307"/>
      <c r="G2868" s="307"/>
      <c r="H2868" s="307"/>
      <c r="I2868" s="307"/>
      <c r="J2868" s="307"/>
      <c r="K2868" s="307"/>
    </row>
    <row r="2869" spans="1:11" customFormat="1" ht="15.75" customHeight="1" x14ac:dyDescent="0.2">
      <c r="A2869" s="307"/>
      <c r="B2869" s="307"/>
      <c r="C2869" s="307"/>
      <c r="D2869" s="307"/>
      <c r="E2869" s="307"/>
      <c r="F2869" s="307"/>
      <c r="G2869" s="307"/>
      <c r="H2869" s="307"/>
      <c r="I2869" s="307"/>
      <c r="J2869" s="307"/>
      <c r="K2869" s="307"/>
    </row>
    <row r="2870" spans="1:11" customFormat="1" ht="15.75" customHeight="1" x14ac:dyDescent="0.2">
      <c r="A2870" s="307"/>
      <c r="B2870" s="307"/>
      <c r="C2870" s="307"/>
      <c r="D2870" s="307"/>
      <c r="E2870" s="307"/>
      <c r="F2870" s="307"/>
      <c r="G2870" s="307"/>
      <c r="H2870" s="307"/>
      <c r="I2870" s="307"/>
      <c r="J2870" s="307"/>
      <c r="K2870" s="307"/>
    </row>
    <row r="2871" spans="1:11" customFormat="1" ht="15.75" customHeight="1" x14ac:dyDescent="0.2">
      <c r="A2871" s="307"/>
      <c r="B2871" s="307"/>
      <c r="C2871" s="307"/>
      <c r="D2871" s="307"/>
      <c r="E2871" s="307"/>
      <c r="F2871" s="307"/>
      <c r="G2871" s="307"/>
      <c r="H2871" s="307"/>
      <c r="I2871" s="307"/>
      <c r="J2871" s="307"/>
      <c r="K2871" s="307"/>
    </row>
    <row r="2872" spans="1:11" customFormat="1" ht="15.75" customHeight="1" x14ac:dyDescent="0.2">
      <c r="A2872" s="307"/>
      <c r="B2872" s="307"/>
      <c r="C2872" s="307"/>
      <c r="D2872" s="307"/>
      <c r="E2872" s="307"/>
      <c r="F2872" s="307"/>
      <c r="G2872" s="307"/>
      <c r="H2872" s="307"/>
      <c r="I2872" s="307"/>
      <c r="J2872" s="307"/>
      <c r="K2872" s="307"/>
    </row>
    <row r="2873" spans="1:11" customFormat="1" ht="15.75" customHeight="1" x14ac:dyDescent="0.2">
      <c r="A2873" s="307"/>
      <c r="B2873" s="307"/>
      <c r="C2873" s="307"/>
      <c r="D2873" s="307"/>
      <c r="E2873" s="307"/>
      <c r="F2873" s="307"/>
      <c r="G2873" s="307"/>
      <c r="H2873" s="307"/>
      <c r="I2873" s="307"/>
      <c r="J2873" s="307"/>
      <c r="K2873" s="307"/>
    </row>
    <row r="2874" spans="1:11" customFormat="1" ht="15.75" customHeight="1" x14ac:dyDescent="0.2">
      <c r="A2874" s="307"/>
      <c r="B2874" s="307"/>
      <c r="C2874" s="307"/>
      <c r="D2874" s="307"/>
      <c r="E2874" s="307"/>
      <c r="F2874" s="307"/>
      <c r="G2874" s="307"/>
      <c r="H2874" s="307"/>
      <c r="I2874" s="307"/>
      <c r="J2874" s="307"/>
      <c r="K2874" s="307"/>
    </row>
    <row r="2875" spans="1:11" customFormat="1" ht="15.75" customHeight="1" x14ac:dyDescent="0.2">
      <c r="A2875" s="307"/>
      <c r="B2875" s="307"/>
      <c r="C2875" s="307"/>
      <c r="D2875" s="307"/>
      <c r="E2875" s="307"/>
      <c r="F2875" s="307"/>
      <c r="G2875" s="307"/>
      <c r="H2875" s="307"/>
      <c r="I2875" s="307"/>
      <c r="J2875" s="307"/>
      <c r="K2875" s="307"/>
    </row>
    <row r="2876" spans="1:11" customFormat="1" ht="15.75" customHeight="1" x14ac:dyDescent="0.2">
      <c r="A2876" s="307"/>
      <c r="B2876" s="307"/>
      <c r="C2876" s="307"/>
      <c r="D2876" s="307"/>
      <c r="E2876" s="307"/>
      <c r="F2876" s="307"/>
      <c r="G2876" s="307"/>
      <c r="H2876" s="307"/>
      <c r="I2876" s="307"/>
      <c r="J2876" s="307"/>
      <c r="K2876" s="307"/>
    </row>
    <row r="2877" spans="1:11" customFormat="1" ht="15.75" customHeight="1" x14ac:dyDescent="0.2">
      <c r="A2877" s="307"/>
      <c r="B2877" s="307"/>
      <c r="C2877" s="307"/>
      <c r="D2877" s="307"/>
      <c r="E2877" s="307"/>
      <c r="F2877" s="307"/>
      <c r="G2877" s="307"/>
      <c r="H2877" s="307"/>
      <c r="I2877" s="307"/>
      <c r="J2877" s="307"/>
      <c r="K2877" s="307"/>
    </row>
    <row r="2878" spans="1:11" customFormat="1" ht="15.75" customHeight="1" x14ac:dyDescent="0.2">
      <c r="A2878" s="307"/>
      <c r="B2878" s="307"/>
      <c r="C2878" s="307"/>
      <c r="D2878" s="307"/>
      <c r="E2878" s="307"/>
      <c r="F2878" s="307"/>
      <c r="G2878" s="307"/>
      <c r="H2878" s="307"/>
      <c r="I2878" s="307"/>
      <c r="J2878" s="307"/>
      <c r="K2878" s="307"/>
    </row>
    <row r="2879" spans="1:11" customFormat="1" ht="15.75" customHeight="1" x14ac:dyDescent="0.2">
      <c r="A2879" s="307"/>
      <c r="B2879" s="307"/>
      <c r="C2879" s="307"/>
      <c r="D2879" s="307"/>
      <c r="E2879" s="307"/>
      <c r="F2879" s="307"/>
      <c r="G2879" s="307"/>
      <c r="H2879" s="307"/>
      <c r="I2879" s="307"/>
      <c r="J2879" s="307"/>
      <c r="K2879" s="307"/>
    </row>
    <row r="2880" spans="1:11" customFormat="1" ht="15.75" customHeight="1" x14ac:dyDescent="0.2">
      <c r="A2880" s="307"/>
      <c r="B2880" s="307"/>
      <c r="C2880" s="307"/>
      <c r="D2880" s="307"/>
      <c r="E2880" s="307"/>
      <c r="F2880" s="307"/>
      <c r="G2880" s="307"/>
      <c r="H2880" s="307"/>
      <c r="I2880" s="307"/>
      <c r="J2880" s="307"/>
      <c r="K2880" s="307"/>
    </row>
    <row r="2881" spans="1:11" customFormat="1" ht="15.75" customHeight="1" x14ac:dyDescent="0.2">
      <c r="A2881" s="307"/>
      <c r="B2881" s="307"/>
      <c r="C2881" s="307"/>
      <c r="D2881" s="307"/>
      <c r="E2881" s="307"/>
      <c r="F2881" s="307"/>
      <c r="G2881" s="307"/>
      <c r="H2881" s="307"/>
      <c r="I2881" s="307"/>
      <c r="J2881" s="307"/>
      <c r="K2881" s="307"/>
    </row>
    <row r="2882" spans="1:11" customFormat="1" ht="15.75" customHeight="1" x14ac:dyDescent="0.2">
      <c r="A2882" s="307"/>
      <c r="B2882" s="307"/>
      <c r="C2882" s="307"/>
      <c r="D2882" s="307"/>
      <c r="E2882" s="307"/>
      <c r="F2882" s="307"/>
      <c r="G2882" s="307"/>
      <c r="H2882" s="307"/>
      <c r="I2882" s="307"/>
      <c r="J2882" s="307"/>
      <c r="K2882" s="307"/>
    </row>
    <row r="2883" spans="1:11" customFormat="1" ht="15.75" customHeight="1" x14ac:dyDescent="0.2">
      <c r="A2883" s="307"/>
      <c r="B2883" s="307"/>
      <c r="C2883" s="307"/>
      <c r="D2883" s="307"/>
      <c r="E2883" s="307"/>
      <c r="F2883" s="307"/>
      <c r="G2883" s="307"/>
      <c r="H2883" s="307"/>
      <c r="I2883" s="307"/>
      <c r="J2883" s="307"/>
      <c r="K2883" s="307"/>
    </row>
    <row r="2884" spans="1:11" customFormat="1" ht="15.75" customHeight="1" x14ac:dyDescent="0.2">
      <c r="A2884" s="307"/>
      <c r="B2884" s="307"/>
      <c r="C2884" s="307"/>
      <c r="D2884" s="307"/>
      <c r="E2884" s="307"/>
      <c r="F2884" s="307"/>
      <c r="G2884" s="307"/>
      <c r="H2884" s="307"/>
      <c r="I2884" s="307"/>
      <c r="J2884" s="307"/>
      <c r="K2884" s="307"/>
    </row>
    <row r="2885" spans="1:11" customFormat="1" ht="15.75" customHeight="1" x14ac:dyDescent="0.2">
      <c r="A2885" s="307"/>
      <c r="B2885" s="307"/>
      <c r="C2885" s="307"/>
      <c r="D2885" s="307"/>
      <c r="E2885" s="307"/>
      <c r="F2885" s="307"/>
      <c r="G2885" s="307"/>
      <c r="H2885" s="307"/>
      <c r="I2885" s="307"/>
      <c r="J2885" s="307"/>
      <c r="K2885" s="307"/>
    </row>
    <row r="2886" spans="1:11" customFormat="1" ht="15.75" customHeight="1" x14ac:dyDescent="0.2">
      <c r="A2886" s="307"/>
      <c r="B2886" s="307"/>
      <c r="C2886" s="307"/>
      <c r="D2886" s="307"/>
      <c r="E2886" s="307"/>
      <c r="F2886" s="307"/>
      <c r="G2886" s="307"/>
      <c r="H2886" s="307"/>
      <c r="I2886" s="307"/>
      <c r="J2886" s="307"/>
      <c r="K2886" s="307"/>
    </row>
    <row r="2887" spans="1:11" customFormat="1" ht="15.75" customHeight="1" x14ac:dyDescent="0.2">
      <c r="A2887" s="307"/>
      <c r="B2887" s="307"/>
      <c r="C2887" s="307"/>
      <c r="D2887" s="307"/>
      <c r="E2887" s="307"/>
      <c r="F2887" s="307"/>
      <c r="G2887" s="307"/>
      <c r="H2887" s="307"/>
      <c r="I2887" s="307"/>
      <c r="J2887" s="307"/>
      <c r="K2887" s="307"/>
    </row>
  </sheetData>
  <phoneticPr fontId="1"/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61C0-5F8E-4D48-9573-EB24C4E03AF3}">
  <dimension ref="A1:AG2882"/>
  <sheetViews>
    <sheetView view="pageBreakPreview" zoomScale="70" zoomScaleNormal="100" zoomScaleSheetLayoutView="70" workbookViewId="0">
      <selection activeCell="C22" sqref="C22:E22"/>
    </sheetView>
  </sheetViews>
  <sheetFormatPr defaultColWidth="9" defaultRowHeight="15.75" customHeight="1" x14ac:dyDescent="0.2"/>
  <cols>
    <col min="1" max="1" width="1.88671875" style="304" customWidth="1"/>
    <col min="2" max="2" width="5.88671875" style="304" customWidth="1"/>
    <col min="3" max="25" width="9" style="304"/>
    <col min="26" max="30" width="9" style="307"/>
    <col min="31" max="31" width="9" style="307" customWidth="1"/>
    <col min="32" max="16384" width="9" style="307"/>
  </cols>
  <sheetData>
    <row r="1" spans="1:33" ht="15.75" customHeight="1" x14ac:dyDescent="0.2">
      <c r="B1" s="305"/>
      <c r="K1" s="306"/>
    </row>
    <row r="2" spans="1:33" s="310" customFormat="1" ht="15.75" customHeight="1" x14ac:dyDescent="0.2">
      <c r="A2" s="304"/>
      <c r="B2" s="305" t="s">
        <v>175</v>
      </c>
      <c r="C2" s="304"/>
      <c r="D2" s="304"/>
      <c r="E2" s="304"/>
      <c r="F2" s="304"/>
      <c r="G2" s="304"/>
      <c r="H2" s="304"/>
      <c r="I2" s="304"/>
      <c r="J2" s="304"/>
      <c r="K2" s="308"/>
      <c r="L2" s="304"/>
      <c r="M2" s="304"/>
      <c r="N2" s="304"/>
      <c r="O2" s="304" t="s">
        <v>176</v>
      </c>
      <c r="P2" s="304"/>
      <c r="Q2" s="304"/>
      <c r="R2" s="304"/>
      <c r="S2" s="304"/>
      <c r="T2" s="304"/>
      <c r="U2" s="304"/>
      <c r="V2" s="304"/>
      <c r="W2" s="304"/>
      <c r="X2" s="309"/>
      <c r="Y2" s="309"/>
    </row>
    <row r="3" spans="1:33" ht="15.75" customHeight="1" x14ac:dyDescent="0.2">
      <c r="AE3" s="304"/>
      <c r="AF3" s="304"/>
      <c r="AG3" s="304"/>
    </row>
    <row r="4" spans="1:33" ht="15.75" customHeight="1" x14ac:dyDescent="0.2">
      <c r="B4" s="304" t="s">
        <v>177</v>
      </c>
      <c r="O4" s="304" t="str">
        <f>"A="&amp;O5</f>
        <v>A=0</v>
      </c>
      <c r="P4" s="304" t="str">
        <f>"A="&amp;P5</f>
        <v>A=0.03</v>
      </c>
      <c r="Q4" s="304" t="str">
        <f>"A="&amp;Q5</f>
        <v>A=0.06</v>
      </c>
      <c r="R4" s="304" t="str">
        <f>"B="&amp;R6</f>
        <v>B=0.97</v>
      </c>
      <c r="S4" s="304" t="str">
        <f>"B="&amp;S6</f>
        <v>B=1.0064</v>
      </c>
      <c r="T4" s="304" t="str">
        <f>"B="&amp;T6</f>
        <v>B=1.1</v>
      </c>
      <c r="U4" s="304" t="str">
        <f>"C="&amp;U7</f>
        <v>C=0.01</v>
      </c>
      <c r="V4" s="304" t="str">
        <f>"C="&amp;V7</f>
        <v>C=0.019</v>
      </c>
      <c r="W4" s="304" t="str">
        <f>"C="&amp;W7</f>
        <v>C=0.03</v>
      </c>
      <c r="Z4" s="304"/>
      <c r="AA4" s="304"/>
      <c r="AB4" s="304"/>
      <c r="AE4" s="304"/>
      <c r="AF4" s="304"/>
      <c r="AG4" s="304"/>
    </row>
    <row r="5" spans="1:33" ht="15.75" customHeight="1" x14ac:dyDescent="0.2">
      <c r="C5" s="304" t="s">
        <v>178</v>
      </c>
      <c r="N5" s="311" t="s">
        <v>179</v>
      </c>
      <c r="O5" s="312">
        <v>0</v>
      </c>
      <c r="P5" s="312">
        <v>0.03</v>
      </c>
      <c r="Q5" s="312">
        <v>0.06</v>
      </c>
      <c r="R5" s="312">
        <v>0.03</v>
      </c>
      <c r="S5" s="312">
        <v>0.03</v>
      </c>
      <c r="T5" s="312">
        <v>0.03</v>
      </c>
      <c r="U5" s="312">
        <v>0.03</v>
      </c>
      <c r="V5" s="312">
        <v>0.03</v>
      </c>
      <c r="W5" s="312">
        <v>0.03</v>
      </c>
    </row>
    <row r="6" spans="1:33" ht="15.75" customHeight="1" x14ac:dyDescent="0.2">
      <c r="N6" s="311" t="s">
        <v>180</v>
      </c>
      <c r="O6" s="312">
        <v>1.0064</v>
      </c>
      <c r="P6" s="312">
        <v>1.0064</v>
      </c>
      <c r="Q6" s="312">
        <v>1.0064</v>
      </c>
      <c r="R6" s="312">
        <v>0.97</v>
      </c>
      <c r="S6" s="312">
        <v>1.0064</v>
      </c>
      <c r="T6" s="312">
        <v>1.1000000000000001</v>
      </c>
      <c r="U6" s="312">
        <v>1.0064</v>
      </c>
      <c r="V6" s="312">
        <v>1.0064</v>
      </c>
      <c r="W6" s="312">
        <v>1.0064</v>
      </c>
    </row>
    <row r="7" spans="1:33" ht="15.75" customHeight="1" x14ac:dyDescent="0.2">
      <c r="D7" s="311"/>
      <c r="N7" s="311" t="s">
        <v>13</v>
      </c>
      <c r="O7" s="312">
        <v>1.9E-2</v>
      </c>
      <c r="P7" s="312">
        <v>1.9E-2</v>
      </c>
      <c r="Q7" s="312">
        <v>1.9E-2</v>
      </c>
      <c r="R7" s="312">
        <v>1.9E-2</v>
      </c>
      <c r="S7" s="312">
        <v>1.9E-2</v>
      </c>
      <c r="T7" s="312">
        <v>1.9E-2</v>
      </c>
      <c r="U7" s="312">
        <v>0.01</v>
      </c>
      <c r="V7" s="312">
        <v>1.9E-2</v>
      </c>
      <c r="W7" s="312">
        <v>0.03</v>
      </c>
    </row>
    <row r="9" spans="1:33" ht="15.75" customHeight="1" x14ac:dyDescent="0.2">
      <c r="E9" s="304" t="s">
        <v>181</v>
      </c>
      <c r="N9" s="270" t="s">
        <v>2</v>
      </c>
      <c r="O9" s="270" t="s">
        <v>24</v>
      </c>
      <c r="P9" s="270" t="s">
        <v>24</v>
      </c>
      <c r="Q9" s="270" t="s">
        <v>24</v>
      </c>
      <c r="R9" s="270" t="s">
        <v>24</v>
      </c>
      <c r="S9" s="270" t="s">
        <v>24</v>
      </c>
      <c r="T9" s="270" t="s">
        <v>24</v>
      </c>
      <c r="U9" s="270" t="s">
        <v>24</v>
      </c>
      <c r="V9" s="270" t="s">
        <v>24</v>
      </c>
      <c r="W9" s="270" t="s">
        <v>24</v>
      </c>
      <c r="Z9" s="304"/>
      <c r="AA9" s="304"/>
      <c r="AB9" s="304"/>
    </row>
    <row r="10" spans="1:33" ht="15.75" customHeight="1" x14ac:dyDescent="0.2">
      <c r="N10" s="276" t="s">
        <v>3</v>
      </c>
      <c r="O10" s="276" t="s">
        <v>3</v>
      </c>
      <c r="P10" s="276" t="s">
        <v>3</v>
      </c>
      <c r="Q10" s="276" t="s">
        <v>3</v>
      </c>
      <c r="R10" s="276" t="s">
        <v>3</v>
      </c>
      <c r="S10" s="276" t="s">
        <v>3</v>
      </c>
      <c r="T10" s="276" t="s">
        <v>3</v>
      </c>
      <c r="U10" s="276" t="s">
        <v>3</v>
      </c>
      <c r="V10" s="276" t="s">
        <v>3</v>
      </c>
      <c r="W10" s="276" t="s">
        <v>3</v>
      </c>
      <c r="Z10" s="304"/>
      <c r="AA10" s="304"/>
      <c r="AB10" s="304"/>
    </row>
    <row r="11" spans="1:33" ht="15.75" customHeight="1" x14ac:dyDescent="0.2">
      <c r="C11" s="304" t="s">
        <v>182</v>
      </c>
      <c r="N11" s="312">
        <v>1</v>
      </c>
      <c r="O11" s="313">
        <f t="shared" ref="O11:W20" si="0">($N11/100)/(O$5*($N11/100)^2+O$6*($N11/100)+O$7)*100</f>
        <v>34.406826314340769</v>
      </c>
      <c r="P11" s="313">
        <f t="shared" si="0"/>
        <v>34.403275191798258</v>
      </c>
      <c r="Q11" s="313">
        <f t="shared" si="0"/>
        <v>34.39972480220159</v>
      </c>
      <c r="R11" s="313">
        <f t="shared" si="0"/>
        <v>34.839563808661119</v>
      </c>
      <c r="S11" s="313">
        <f t="shared" si="0"/>
        <v>34.403275191798258</v>
      </c>
      <c r="T11" s="313">
        <f t="shared" si="0"/>
        <v>33.330000333300006</v>
      </c>
      <c r="U11" s="313">
        <f t="shared" si="0"/>
        <v>49.83305925150745</v>
      </c>
      <c r="V11" s="313">
        <f t="shared" si="0"/>
        <v>34.403275191798258</v>
      </c>
      <c r="W11" s="313">
        <f t="shared" si="0"/>
        <v>24.958195023335914</v>
      </c>
      <c r="Y11" s="314"/>
      <c r="Z11" s="314"/>
      <c r="AA11" s="314"/>
      <c r="AB11" s="314"/>
    </row>
    <row r="12" spans="1:33" ht="15.75" customHeight="1" x14ac:dyDescent="0.2">
      <c r="C12" s="304" t="s">
        <v>183</v>
      </c>
      <c r="N12" s="312">
        <v>2</v>
      </c>
      <c r="O12" s="313">
        <f t="shared" si="0"/>
        <v>51.114291555919046</v>
      </c>
      <c r="P12" s="313">
        <f t="shared" si="0"/>
        <v>51.098620337250885</v>
      </c>
      <c r="Q12" s="313">
        <f t="shared" si="0"/>
        <v>51.082958724969352</v>
      </c>
      <c r="R12" s="313">
        <f t="shared" si="0"/>
        <v>52.067062376340722</v>
      </c>
      <c r="S12" s="313">
        <f t="shared" si="0"/>
        <v>51.098620337250885</v>
      </c>
      <c r="T12" s="313">
        <f t="shared" si="0"/>
        <v>48.766214766409824</v>
      </c>
      <c r="U12" s="313">
        <f t="shared" si="0"/>
        <v>66.357000663570005</v>
      </c>
      <c r="V12" s="313">
        <f t="shared" si="0"/>
        <v>51.098620337250885</v>
      </c>
      <c r="W12" s="313">
        <f t="shared" si="0"/>
        <v>39.888312724371758</v>
      </c>
      <c r="Y12" s="314"/>
      <c r="Z12" s="315"/>
      <c r="AA12" s="315"/>
      <c r="AB12" s="315"/>
    </row>
    <row r="13" spans="1:33" ht="15.75" customHeight="1" x14ac:dyDescent="0.2">
      <c r="C13" s="304" t="s">
        <v>184</v>
      </c>
      <c r="N13" s="312">
        <v>3</v>
      </c>
      <c r="O13" s="313">
        <f t="shared" si="0"/>
        <v>60.985526101805164</v>
      </c>
      <c r="P13" s="313">
        <f t="shared" si="0"/>
        <v>60.9520713545582</v>
      </c>
      <c r="Q13" s="313">
        <f t="shared" si="0"/>
        <v>60.918653291637902</v>
      </c>
      <c r="R13" s="313">
        <f t="shared" si="0"/>
        <v>62.335071789224351</v>
      </c>
      <c r="S13" s="313">
        <f t="shared" si="0"/>
        <v>60.9520713545582</v>
      </c>
      <c r="T13" s="313">
        <f t="shared" si="0"/>
        <v>57.662367616814336</v>
      </c>
      <c r="U13" s="313">
        <f t="shared" si="0"/>
        <v>74.591610930157387</v>
      </c>
      <c r="V13" s="313">
        <f t="shared" si="0"/>
        <v>60.9520713545582</v>
      </c>
      <c r="W13" s="313">
        <f t="shared" si="0"/>
        <v>49.818163702485933</v>
      </c>
      <c r="Y13" s="314"/>
      <c r="Z13" s="315"/>
      <c r="AA13" s="315"/>
      <c r="AB13" s="315"/>
    </row>
    <row r="14" spans="1:33" ht="15.75" customHeight="1" x14ac:dyDescent="0.2">
      <c r="C14" s="304" t="s">
        <v>185</v>
      </c>
      <c r="N14" s="312">
        <v>4</v>
      </c>
      <c r="O14" s="313">
        <f t="shared" si="0"/>
        <v>67.503712704198733</v>
      </c>
      <c r="P14" s="313">
        <f t="shared" si="0"/>
        <v>67.449075947659523</v>
      </c>
      <c r="Q14" s="313">
        <f t="shared" si="0"/>
        <v>67.394527564361766</v>
      </c>
      <c r="R14" s="313">
        <f t="shared" si="0"/>
        <v>69.146729359701283</v>
      </c>
      <c r="S14" s="313">
        <f t="shared" si="0"/>
        <v>67.449075947659523</v>
      </c>
      <c r="T14" s="313">
        <f t="shared" si="0"/>
        <v>63.443725415556393</v>
      </c>
      <c r="U14" s="313">
        <f t="shared" si="0"/>
        <v>79.516539440203559</v>
      </c>
      <c r="V14" s="313">
        <f t="shared" si="0"/>
        <v>67.449075947659523</v>
      </c>
      <c r="W14" s="313">
        <f t="shared" si="0"/>
        <v>56.895766954938551</v>
      </c>
      <c r="Y14" s="314"/>
      <c r="Z14" s="315"/>
      <c r="AA14" s="315"/>
      <c r="AB14" s="315"/>
    </row>
    <row r="15" spans="1:33" ht="15.75" customHeight="1" x14ac:dyDescent="0.2">
      <c r="N15" s="312">
        <v>5</v>
      </c>
      <c r="O15" s="313">
        <f t="shared" si="0"/>
        <v>72.129255626081928</v>
      </c>
      <c r="P15" s="313">
        <f t="shared" si="0"/>
        <v>72.051300525974511</v>
      </c>
      <c r="Q15" s="313">
        <f t="shared" si="0"/>
        <v>71.973513746941123</v>
      </c>
      <c r="R15" s="313">
        <f t="shared" si="0"/>
        <v>73.991860895301514</v>
      </c>
      <c r="S15" s="313">
        <f t="shared" si="0"/>
        <v>72.051300525974511</v>
      </c>
      <c r="T15" s="313">
        <f t="shared" si="0"/>
        <v>67.499156260546741</v>
      </c>
      <c r="U15" s="313">
        <f t="shared" si="0"/>
        <v>82.788310290586963</v>
      </c>
      <c r="V15" s="313">
        <f t="shared" si="0"/>
        <v>72.051300525974511</v>
      </c>
      <c r="W15" s="313">
        <f t="shared" si="0"/>
        <v>62.192922445425715</v>
      </c>
      <c r="Y15" s="314"/>
      <c r="Z15" s="315"/>
      <c r="AA15" s="315"/>
      <c r="AB15" s="315"/>
    </row>
    <row r="16" spans="1:33" ht="15.75" customHeight="1" x14ac:dyDescent="0.2">
      <c r="B16" s="304" t="s">
        <v>186</v>
      </c>
      <c r="N16" s="312">
        <v>6</v>
      </c>
      <c r="O16" s="313">
        <f t="shared" si="0"/>
        <v>75.581981255668651</v>
      </c>
      <c r="P16" s="313">
        <f t="shared" si="0"/>
        <v>75.479293513812721</v>
      </c>
      <c r="Q16" s="313">
        <f t="shared" si="0"/>
        <v>75.376884422110564</v>
      </c>
      <c r="R16" s="313">
        <f t="shared" si="0"/>
        <v>77.611631396491958</v>
      </c>
      <c r="S16" s="313">
        <f t="shared" si="0"/>
        <v>75.479293513812721</v>
      </c>
      <c r="T16" s="313">
        <f t="shared" si="0"/>
        <v>70.498660525450006</v>
      </c>
      <c r="U16" s="313">
        <f t="shared" si="0"/>
        <v>85.116041536628288</v>
      </c>
      <c r="V16" s="313">
        <f t="shared" si="0"/>
        <v>75.479293513812721</v>
      </c>
      <c r="W16" s="313">
        <f t="shared" si="0"/>
        <v>66.304203686513731</v>
      </c>
      <c r="Y16" s="314"/>
      <c r="Z16" s="315"/>
      <c r="AA16" s="315"/>
      <c r="AB16" s="315"/>
    </row>
    <row r="17" spans="2:28" ht="15.75" customHeight="1" x14ac:dyDescent="0.2">
      <c r="B17" s="304" t="s">
        <v>187</v>
      </c>
      <c r="N17" s="312">
        <v>7</v>
      </c>
      <c r="O17" s="313">
        <f t="shared" si="0"/>
        <v>78.257758697790891</v>
      </c>
      <c r="P17" s="313">
        <f t="shared" si="0"/>
        <v>78.129359897315695</v>
      </c>
      <c r="Q17" s="313">
        <f t="shared" si="0"/>
        <v>78.00138173876222</v>
      </c>
      <c r="R17" s="313">
        <f t="shared" si="0"/>
        <v>80.416326811952175</v>
      </c>
      <c r="S17" s="313">
        <f t="shared" si="0"/>
        <v>78.129359897315695</v>
      </c>
      <c r="T17" s="313">
        <f t="shared" si="0"/>
        <v>72.805183729081506</v>
      </c>
      <c r="U17" s="313">
        <f t="shared" si="0"/>
        <v>86.854023202431918</v>
      </c>
      <c r="V17" s="313">
        <f t="shared" si="0"/>
        <v>78.129359897315695</v>
      </c>
      <c r="W17" s="313">
        <f t="shared" si="0"/>
        <v>69.585963517073409</v>
      </c>
      <c r="Y17" s="314"/>
      <c r="Z17" s="315"/>
      <c r="AA17" s="315"/>
      <c r="AB17" s="315"/>
    </row>
    <row r="18" spans="2:28" ht="15.75" customHeight="1" x14ac:dyDescent="0.2">
      <c r="N18" s="312">
        <v>8</v>
      </c>
      <c r="O18" s="313">
        <f t="shared" si="0"/>
        <v>80.392314494734308</v>
      </c>
      <c r="P18" s="313">
        <f t="shared" si="0"/>
        <v>80.237503008906359</v>
      </c>
      <c r="Q18" s="313">
        <f t="shared" si="0"/>
        <v>80.083286618082809</v>
      </c>
      <c r="R18" s="313">
        <f t="shared" si="0"/>
        <v>82.651458798247788</v>
      </c>
      <c r="S18" s="313">
        <f t="shared" si="0"/>
        <v>80.237503008906359</v>
      </c>
      <c r="T18" s="313">
        <f t="shared" si="0"/>
        <v>74.632435256362413</v>
      </c>
      <c r="U18" s="313">
        <f t="shared" si="0"/>
        <v>88.198976891868057</v>
      </c>
      <c r="V18" s="313">
        <f t="shared" si="0"/>
        <v>80.237503008906359</v>
      </c>
      <c r="W18" s="313">
        <f t="shared" si="0"/>
        <v>72.264778147131096</v>
      </c>
      <c r="Y18" s="314"/>
      <c r="Z18" s="315"/>
      <c r="AA18" s="315"/>
      <c r="AB18" s="315"/>
    </row>
    <row r="19" spans="2:28" ht="15.75" customHeight="1" x14ac:dyDescent="0.2">
      <c r="B19" s="304" t="s">
        <v>188</v>
      </c>
      <c r="N19" s="312">
        <v>9</v>
      </c>
      <c r="O19" s="313">
        <f t="shared" si="0"/>
        <v>82.134774038110535</v>
      </c>
      <c r="P19" s="313">
        <f t="shared" si="0"/>
        <v>81.953031806882237</v>
      </c>
      <c r="Q19" s="313">
        <f t="shared" si="0"/>
        <v>81.772092093547272</v>
      </c>
      <c r="R19" s="313">
        <f t="shared" si="0"/>
        <v>84.472935809954677</v>
      </c>
      <c r="S19" s="313">
        <f t="shared" si="0"/>
        <v>81.953031806882237</v>
      </c>
      <c r="T19" s="313">
        <f t="shared" si="0"/>
        <v>76.114442292566991</v>
      </c>
      <c r="U19" s="313">
        <f t="shared" si="0"/>
        <v>89.268887808845577</v>
      </c>
      <c r="V19" s="313">
        <f t="shared" si="0"/>
        <v>81.953031806882237</v>
      </c>
      <c r="W19" s="313">
        <f t="shared" si="0"/>
        <v>74.491594865046068</v>
      </c>
      <c r="Y19" s="314"/>
      <c r="Z19" s="315"/>
      <c r="AA19" s="315"/>
      <c r="AB19" s="315"/>
    </row>
    <row r="20" spans="2:28" ht="15.75" customHeight="1" x14ac:dyDescent="0.2">
      <c r="G20" s="309"/>
      <c r="N20" s="312">
        <v>10</v>
      </c>
      <c r="O20" s="313">
        <f t="shared" si="0"/>
        <v>83.584085590103641</v>
      </c>
      <c r="P20" s="313">
        <f t="shared" si="0"/>
        <v>83.375020843755209</v>
      </c>
      <c r="Q20" s="313">
        <f t="shared" si="0"/>
        <v>83.166999334663998</v>
      </c>
      <c r="R20" s="313">
        <f t="shared" si="0"/>
        <v>85.984522785898548</v>
      </c>
      <c r="S20" s="313">
        <f t="shared" si="0"/>
        <v>83.375020843755209</v>
      </c>
      <c r="T20" s="313">
        <f t="shared" si="0"/>
        <v>77.33952049497293</v>
      </c>
      <c r="U20" s="313">
        <f t="shared" si="0"/>
        <v>90.138813773210757</v>
      </c>
      <c r="V20" s="313">
        <f t="shared" si="0"/>
        <v>83.375020843755209</v>
      </c>
      <c r="W20" s="313">
        <f t="shared" si="0"/>
        <v>76.370856881014205</v>
      </c>
      <c r="Y20" s="314"/>
      <c r="Z20" s="315"/>
      <c r="AA20" s="315"/>
      <c r="AB20" s="315"/>
    </row>
    <row r="21" spans="2:28" ht="15.75" customHeight="1" x14ac:dyDescent="0.2">
      <c r="C21" s="311" t="s">
        <v>179</v>
      </c>
      <c r="D21" s="311" t="s">
        <v>180</v>
      </c>
      <c r="E21" s="311" t="s">
        <v>13</v>
      </c>
      <c r="G21" s="316"/>
      <c r="N21" s="312">
        <v>15</v>
      </c>
      <c r="O21" s="313">
        <f t="shared" ref="O21:W30" si="1">($N21/100)/(O$5*($N21/100)^2+O$6*($N21/100)+O$7)*100</f>
        <v>88.256060249470465</v>
      </c>
      <c r="P21" s="313">
        <f t="shared" si="1"/>
        <v>87.906935857239148</v>
      </c>
      <c r="Q21" s="313">
        <f t="shared" si="1"/>
        <v>87.56056272254979</v>
      </c>
      <c r="R21" s="313">
        <f t="shared" si="1"/>
        <v>90.812774330255792</v>
      </c>
      <c r="S21" s="313">
        <f t="shared" si="1"/>
        <v>87.906935857239148</v>
      </c>
      <c r="T21" s="313">
        <f t="shared" si="1"/>
        <v>81.223771490456201</v>
      </c>
      <c r="U21" s="313">
        <f t="shared" si="1"/>
        <v>92.801682803848166</v>
      </c>
      <c r="V21" s="313">
        <f t="shared" si="1"/>
        <v>87.906935857239148</v>
      </c>
      <c r="W21" s="313">
        <f t="shared" si="1"/>
        <v>82.583202576595923</v>
      </c>
      <c r="Y21" s="314"/>
      <c r="Z21" s="315"/>
      <c r="AA21" s="315"/>
      <c r="AB21" s="315"/>
    </row>
    <row r="22" spans="2:28" ht="15.75" customHeight="1" x14ac:dyDescent="0.2">
      <c r="C22" s="312">
        <v>0.03</v>
      </c>
      <c r="D22" s="312">
        <v>1.0064</v>
      </c>
      <c r="E22" s="312">
        <v>1.9E-2</v>
      </c>
      <c r="G22" s="316"/>
      <c r="N22" s="312">
        <v>20</v>
      </c>
      <c r="O22" s="313">
        <f t="shared" si="1"/>
        <v>90.793535500272384</v>
      </c>
      <c r="P22" s="313">
        <f t="shared" si="1"/>
        <v>90.301607368611158</v>
      </c>
      <c r="Q22" s="313">
        <f t="shared" si="1"/>
        <v>89.814981138853952</v>
      </c>
      <c r="R22" s="313">
        <f t="shared" si="1"/>
        <v>93.370681605975719</v>
      </c>
      <c r="S22" s="313">
        <f t="shared" si="1"/>
        <v>90.301607368611158</v>
      </c>
      <c r="T22" s="313">
        <f t="shared" si="1"/>
        <v>83.263946711074098</v>
      </c>
      <c r="U22" s="313">
        <f t="shared" si="1"/>
        <v>94.126506024096386</v>
      </c>
      <c r="V22" s="313">
        <f t="shared" si="1"/>
        <v>90.301607368611158</v>
      </c>
      <c r="W22" s="313">
        <f t="shared" si="1"/>
        <v>86.028905712319343</v>
      </c>
      <c r="Y22" s="314"/>
      <c r="Z22" s="315"/>
      <c r="AA22" s="315"/>
      <c r="AB22" s="315"/>
    </row>
    <row r="23" spans="2:28" ht="15.75" customHeight="1" x14ac:dyDescent="0.2">
      <c r="H23" s="317"/>
      <c r="I23" s="318" t="s">
        <v>189</v>
      </c>
      <c r="J23" s="319">
        <f>D46</f>
        <v>94.750805381845765</v>
      </c>
      <c r="K23" s="304" t="s">
        <v>75</v>
      </c>
      <c r="N23" s="312">
        <v>25</v>
      </c>
      <c r="O23" s="313">
        <f t="shared" si="1"/>
        <v>92.387287509238718</v>
      </c>
      <c r="P23" s="313">
        <f t="shared" si="1"/>
        <v>91.751536838242032</v>
      </c>
      <c r="Q23" s="313">
        <f t="shared" si="1"/>
        <v>91.124476034262813</v>
      </c>
      <c r="R23" s="313">
        <f t="shared" si="1"/>
        <v>94.921689606075006</v>
      </c>
      <c r="S23" s="313">
        <f t="shared" si="1"/>
        <v>91.751536838242032</v>
      </c>
      <c r="T23" s="313">
        <f t="shared" si="1"/>
        <v>84.495141529362044</v>
      </c>
      <c r="U23" s="313">
        <f t="shared" si="1"/>
        <v>94.885662776354479</v>
      </c>
      <c r="V23" s="313">
        <f t="shared" si="1"/>
        <v>91.751536838242032</v>
      </c>
      <c r="W23" s="313">
        <f t="shared" si="1"/>
        <v>88.191198518387864</v>
      </c>
      <c r="Y23" s="314"/>
      <c r="Z23" s="315"/>
      <c r="AA23" s="315"/>
      <c r="AB23" s="315"/>
    </row>
    <row r="24" spans="2:28" ht="15.75" customHeight="1" x14ac:dyDescent="0.2">
      <c r="C24" s="270" t="s">
        <v>2</v>
      </c>
      <c r="D24" s="270" t="s">
        <v>24</v>
      </c>
      <c r="N24" s="312">
        <v>30</v>
      </c>
      <c r="O24" s="313">
        <f t="shared" si="1"/>
        <v>93.481241430886215</v>
      </c>
      <c r="P24" s="313">
        <f t="shared" si="1"/>
        <v>92.701316358692296</v>
      </c>
      <c r="Q24" s="313">
        <f t="shared" si="1"/>
        <v>91.934297621966167</v>
      </c>
      <c r="R24" s="313">
        <f t="shared" si="1"/>
        <v>95.938599296450278</v>
      </c>
      <c r="S24" s="313">
        <f t="shared" si="1"/>
        <v>92.701316358692296</v>
      </c>
      <c r="T24" s="313">
        <f t="shared" si="1"/>
        <v>85.299971566676135</v>
      </c>
      <c r="U24" s="313">
        <f t="shared" si="1"/>
        <v>95.353124404042973</v>
      </c>
      <c r="V24" s="313">
        <f t="shared" si="1"/>
        <v>92.701316358692296</v>
      </c>
      <c r="W24" s="313">
        <f t="shared" si="1"/>
        <v>89.653935807781977</v>
      </c>
      <c r="Y24" s="314"/>
      <c r="Z24" s="315"/>
      <c r="AA24" s="315"/>
      <c r="AB24" s="315"/>
    </row>
    <row r="25" spans="2:28" ht="15.75" customHeight="1" x14ac:dyDescent="0.2">
      <c r="B25" s="318"/>
      <c r="C25" s="276" t="s">
        <v>3</v>
      </c>
      <c r="D25" s="276" t="s">
        <v>3</v>
      </c>
      <c r="E25" s="319"/>
      <c r="N25" s="312">
        <v>35</v>
      </c>
      <c r="O25" s="313">
        <f t="shared" si="1"/>
        <v>94.27863376791295</v>
      </c>
      <c r="P25" s="313">
        <f t="shared" si="1"/>
        <v>93.354493685235326</v>
      </c>
      <c r="Q25" s="313">
        <f t="shared" si="1"/>
        <v>92.448294989302411</v>
      </c>
      <c r="R25" s="313">
        <f t="shared" si="1"/>
        <v>96.638365431076139</v>
      </c>
      <c r="S25" s="313">
        <f t="shared" si="1"/>
        <v>93.354493685235326</v>
      </c>
      <c r="T25" s="313">
        <f t="shared" si="1"/>
        <v>85.852701293922848</v>
      </c>
      <c r="U25" s="313">
        <f t="shared" si="1"/>
        <v>95.650629244496685</v>
      </c>
      <c r="V25" s="313">
        <f t="shared" si="1"/>
        <v>93.354493685235326</v>
      </c>
      <c r="W25" s="313">
        <f t="shared" si="1"/>
        <v>90.693546506355048</v>
      </c>
      <c r="Y25" s="314"/>
      <c r="Z25" s="315"/>
      <c r="AA25" s="315"/>
      <c r="AB25" s="315"/>
    </row>
    <row r="26" spans="2:28" ht="15.75" customHeight="1" x14ac:dyDescent="0.2">
      <c r="C26" s="312">
        <v>1.5</v>
      </c>
      <c r="D26" s="313">
        <f t="shared" ref="D26:D46" si="2">(C26/100)/(C$22*(C26/100)^2+D$22*(C26/100)+E$22)*100</f>
        <v>43.984722639669819</v>
      </c>
      <c r="E26" s="319"/>
      <c r="N26" s="312">
        <v>40</v>
      </c>
      <c r="O26" s="313">
        <f t="shared" si="1"/>
        <v>94.885662776354479</v>
      </c>
      <c r="P26" s="313">
        <f t="shared" si="1"/>
        <v>93.817431278731576</v>
      </c>
      <c r="Q26" s="313">
        <f t="shared" si="1"/>
        <v>92.772984506911584</v>
      </c>
      <c r="R26" s="313">
        <f t="shared" si="1"/>
        <v>97.134531325886343</v>
      </c>
      <c r="S26" s="313">
        <f t="shared" si="1"/>
        <v>93.817431278731576</v>
      </c>
      <c r="T26" s="313">
        <f t="shared" si="1"/>
        <v>86.244070720137984</v>
      </c>
      <c r="U26" s="313">
        <f t="shared" si="1"/>
        <v>95.840521372436257</v>
      </c>
      <c r="V26" s="313">
        <f t="shared" si="1"/>
        <v>93.817431278731576</v>
      </c>
      <c r="W26" s="313">
        <f t="shared" si="1"/>
        <v>91.457837936711158</v>
      </c>
      <c r="Y26" s="314"/>
      <c r="Z26" s="315"/>
      <c r="AA26" s="315"/>
      <c r="AB26" s="315"/>
    </row>
    <row r="27" spans="2:28" ht="15.75" customHeight="1" x14ac:dyDescent="0.2">
      <c r="C27" s="312">
        <v>5</v>
      </c>
      <c r="D27" s="313">
        <f t="shared" si="2"/>
        <v>72.051300525974511</v>
      </c>
      <c r="E27" s="319"/>
      <c r="N27" s="312">
        <v>45</v>
      </c>
      <c r="O27" s="313">
        <f t="shared" si="1"/>
        <v>95.363227939306611</v>
      </c>
      <c r="P27" s="313">
        <f t="shared" si="1"/>
        <v>94.15112301367283</v>
      </c>
      <c r="Q27" s="313">
        <f t="shared" si="1"/>
        <v>92.969444042724632</v>
      </c>
      <c r="R27" s="313">
        <f t="shared" si="1"/>
        <v>97.492281861019336</v>
      </c>
      <c r="S27" s="313">
        <f t="shared" si="1"/>
        <v>94.15112301367283</v>
      </c>
      <c r="T27" s="313">
        <f t="shared" si="1"/>
        <v>86.525981829543809</v>
      </c>
      <c r="U27" s="313">
        <f t="shared" si="1"/>
        <v>95.958034352976298</v>
      </c>
      <c r="V27" s="313">
        <f t="shared" si="1"/>
        <v>94.15112301367283</v>
      </c>
      <c r="W27" s="313">
        <f t="shared" si="1"/>
        <v>92.033009172623252</v>
      </c>
      <c r="Y27" s="314"/>
      <c r="Z27" s="315"/>
      <c r="AA27" s="315"/>
      <c r="AB27" s="315"/>
    </row>
    <row r="28" spans="2:28" ht="15.75" customHeight="1" x14ac:dyDescent="0.2">
      <c r="C28" s="312">
        <v>10</v>
      </c>
      <c r="D28" s="313">
        <f t="shared" si="2"/>
        <v>83.375020843755209</v>
      </c>
      <c r="E28" s="319"/>
      <c r="N28" s="312">
        <v>50</v>
      </c>
      <c r="O28" s="313">
        <f t="shared" si="1"/>
        <v>95.748755266181547</v>
      </c>
      <c r="P28" s="313">
        <f t="shared" si="1"/>
        <v>94.393052671323403</v>
      </c>
      <c r="Q28" s="313">
        <f t="shared" si="1"/>
        <v>93.075204765450479</v>
      </c>
      <c r="R28" s="313">
        <f t="shared" si="1"/>
        <v>97.751710654936474</v>
      </c>
      <c r="S28" s="313">
        <f t="shared" si="1"/>
        <v>94.393052671323403</v>
      </c>
      <c r="T28" s="313">
        <f t="shared" si="1"/>
        <v>86.730268863833473</v>
      </c>
      <c r="U28" s="313">
        <f t="shared" si="1"/>
        <v>96.024582293067041</v>
      </c>
      <c r="V28" s="313">
        <f t="shared" si="1"/>
        <v>94.393052671323403</v>
      </c>
      <c r="W28" s="313">
        <f t="shared" si="1"/>
        <v>92.472720547438513</v>
      </c>
      <c r="Y28" s="314"/>
      <c r="Z28" s="315"/>
      <c r="AA28" s="315"/>
      <c r="AB28" s="315"/>
    </row>
    <row r="29" spans="2:28" ht="15.75" customHeight="1" x14ac:dyDescent="0.2">
      <c r="C29" s="312">
        <v>15</v>
      </c>
      <c r="D29" s="313">
        <f t="shared" si="2"/>
        <v>87.906935857239148</v>
      </c>
      <c r="E29" s="319"/>
      <c r="N29" s="312">
        <v>55</v>
      </c>
      <c r="O29" s="313">
        <f t="shared" si="1"/>
        <v>96.06651296024593</v>
      </c>
      <c r="P29" s="313">
        <f t="shared" si="1"/>
        <v>94.567525511739262</v>
      </c>
      <c r="Q29" s="313">
        <f t="shared" si="1"/>
        <v>93.114598676079709</v>
      </c>
      <c r="R29" s="313">
        <f t="shared" si="1"/>
        <v>97.93883274718425</v>
      </c>
      <c r="S29" s="313">
        <f t="shared" si="1"/>
        <v>94.567525511739262</v>
      </c>
      <c r="T29" s="313">
        <f t="shared" si="1"/>
        <v>86.877542155352828</v>
      </c>
      <c r="U29" s="313">
        <f t="shared" si="1"/>
        <v>96.053929915559848</v>
      </c>
      <c r="V29" s="313">
        <f t="shared" si="1"/>
        <v>94.567525511739262</v>
      </c>
      <c r="W29" s="313">
        <f t="shared" si="1"/>
        <v>92.812122950750506</v>
      </c>
      <c r="Y29" s="314"/>
      <c r="Z29" s="315"/>
      <c r="AA29" s="315"/>
      <c r="AB29" s="315"/>
    </row>
    <row r="30" spans="2:28" ht="15.75" customHeight="1" x14ac:dyDescent="0.2">
      <c r="C30" s="312">
        <v>20</v>
      </c>
      <c r="D30" s="313">
        <f t="shared" si="2"/>
        <v>90.301607368611158</v>
      </c>
      <c r="E30" s="319"/>
      <c r="N30" s="312">
        <v>60</v>
      </c>
      <c r="O30" s="313">
        <f t="shared" si="1"/>
        <v>96.332926594309939</v>
      </c>
      <c r="P30" s="313">
        <f t="shared" si="1"/>
        <v>94.69099173032005</v>
      </c>
      <c r="Q30" s="313">
        <f t="shared" si="1"/>
        <v>93.104090373037067</v>
      </c>
      <c r="R30" s="313">
        <f t="shared" si="1"/>
        <v>98.071265119320046</v>
      </c>
      <c r="S30" s="313">
        <f t="shared" si="1"/>
        <v>94.69099173032005</v>
      </c>
      <c r="T30" s="313">
        <f t="shared" si="1"/>
        <v>86.981733835894445</v>
      </c>
      <c r="U30" s="313">
        <f t="shared" si="1"/>
        <v>96.055327868852459</v>
      </c>
      <c r="V30" s="313">
        <f t="shared" si="1"/>
        <v>94.69099173032005</v>
      </c>
      <c r="W30" s="313">
        <f t="shared" si="1"/>
        <v>93.075204765450479</v>
      </c>
      <c r="Y30" s="314"/>
      <c r="Z30" s="315"/>
      <c r="AA30" s="315"/>
      <c r="AB30" s="315"/>
    </row>
    <row r="31" spans="2:28" ht="15.75" customHeight="1" x14ac:dyDescent="0.2">
      <c r="C31" s="312">
        <v>25</v>
      </c>
      <c r="D31" s="313">
        <f t="shared" si="2"/>
        <v>91.751536838242032</v>
      </c>
      <c r="E31" s="319"/>
      <c r="N31" s="312">
        <v>65</v>
      </c>
      <c r="O31" s="313">
        <f t="shared" ref="O31:W38" si="3">($N31/100)/(O$5*($N31/100)^2+O$6*($N31/100)+O$7)*100</f>
        <v>96.559510369005892</v>
      </c>
      <c r="P31" s="313">
        <f t="shared" si="3"/>
        <v>94.774982320820612</v>
      </c>
      <c r="Q31" s="313">
        <f t="shared" si="3"/>
        <v>93.055217534466223</v>
      </c>
      <c r="R31" s="313">
        <f t="shared" si="3"/>
        <v>98.161362177672075</v>
      </c>
      <c r="S31" s="313">
        <f t="shared" si="3"/>
        <v>94.774982320820612</v>
      </c>
      <c r="T31" s="313">
        <f t="shared" si="3"/>
        <v>87.052599859376571</v>
      </c>
      <c r="U31" s="313">
        <f t="shared" si="3"/>
        <v>96.035222764780201</v>
      </c>
      <c r="V31" s="313">
        <f t="shared" si="3"/>
        <v>94.774982320820612</v>
      </c>
      <c r="W31" s="313">
        <f t="shared" si="3"/>
        <v>93.278896725910727</v>
      </c>
      <c r="Y31" s="314"/>
      <c r="Z31" s="315"/>
      <c r="AA31" s="315"/>
      <c r="AB31" s="315"/>
    </row>
    <row r="32" spans="2:28" ht="15.75" customHeight="1" x14ac:dyDescent="0.2">
      <c r="C32" s="312">
        <v>30</v>
      </c>
      <c r="D32" s="313">
        <f t="shared" si="2"/>
        <v>92.701316358692296</v>
      </c>
      <c r="E32" s="319"/>
      <c r="N32" s="312">
        <v>70</v>
      </c>
      <c r="O32" s="313">
        <f t="shared" si="3"/>
        <v>96.754575109194448</v>
      </c>
      <c r="P32" s="313">
        <f t="shared" si="3"/>
        <v>94.827819772955095</v>
      </c>
      <c r="Q32" s="313">
        <f t="shared" si="3"/>
        <v>92.976304324726385</v>
      </c>
      <c r="R32" s="313">
        <f t="shared" si="3"/>
        <v>98.218044057808328</v>
      </c>
      <c r="S32" s="313">
        <f t="shared" si="3"/>
        <v>94.827819772955095</v>
      </c>
      <c r="T32" s="313">
        <f t="shared" si="3"/>
        <v>87.097175563021011</v>
      </c>
      <c r="U32" s="313">
        <f t="shared" si="3"/>
        <v>95.998244603527255</v>
      </c>
      <c r="V32" s="313">
        <f t="shared" si="3"/>
        <v>94.827819772955095</v>
      </c>
      <c r="W32" s="313">
        <f t="shared" si="3"/>
        <v>93.435489468485542</v>
      </c>
      <c r="Y32" s="314"/>
      <c r="Z32" s="315"/>
      <c r="AA32" s="315"/>
      <c r="AB32" s="315"/>
    </row>
    <row r="33" spans="3:28" ht="15.75" customHeight="1" x14ac:dyDescent="0.2">
      <c r="C33" s="312">
        <v>35</v>
      </c>
      <c r="D33" s="313">
        <f t="shared" si="2"/>
        <v>93.354493685235326</v>
      </c>
      <c r="E33" s="319"/>
      <c r="N33" s="312">
        <v>75</v>
      </c>
      <c r="O33" s="313">
        <f t="shared" si="3"/>
        <v>96.92426983716723</v>
      </c>
      <c r="P33" s="313">
        <f t="shared" si="3"/>
        <v>94.855661302052056</v>
      </c>
      <c r="Q33" s="313">
        <f t="shared" si="3"/>
        <v>92.873506284440609</v>
      </c>
      <c r="R33" s="313">
        <f t="shared" si="3"/>
        <v>98.247912231865058</v>
      </c>
      <c r="S33" s="313">
        <f t="shared" si="3"/>
        <v>94.855661302052056</v>
      </c>
      <c r="T33" s="313">
        <f t="shared" si="3"/>
        <v>87.120662117032083</v>
      </c>
      <c r="U33" s="313">
        <f t="shared" si="3"/>
        <v>95.947804394409459</v>
      </c>
      <c r="V33" s="313">
        <f t="shared" si="3"/>
        <v>94.855661302052056</v>
      </c>
      <c r="W33" s="313">
        <f t="shared" si="3"/>
        <v>93.554121059032653</v>
      </c>
      <c r="Y33" s="314"/>
      <c r="Z33" s="315"/>
      <c r="AA33" s="315"/>
      <c r="AB33" s="315"/>
    </row>
    <row r="34" spans="3:28" ht="15.75" customHeight="1" x14ac:dyDescent="0.2">
      <c r="C34" s="312">
        <v>40</v>
      </c>
      <c r="D34" s="313">
        <f t="shared" si="2"/>
        <v>93.817431278731576</v>
      </c>
      <c r="E34" s="319"/>
      <c r="N34" s="312">
        <v>80</v>
      </c>
      <c r="O34" s="313">
        <f t="shared" si="3"/>
        <v>97.073241760908601</v>
      </c>
      <c r="P34" s="313">
        <f t="shared" si="3"/>
        <v>94.863159891856</v>
      </c>
      <c r="Q34" s="313">
        <f t="shared" si="3"/>
        <v>92.751472429624812</v>
      </c>
      <c r="R34" s="313">
        <f t="shared" si="3"/>
        <v>98.255956767379033</v>
      </c>
      <c r="S34" s="313">
        <f t="shared" si="3"/>
        <v>94.863159891856</v>
      </c>
      <c r="T34" s="313">
        <f t="shared" si="3"/>
        <v>87.126987584404262</v>
      </c>
      <c r="U34" s="313">
        <f t="shared" si="3"/>
        <v>95.88647041902388</v>
      </c>
      <c r="V34" s="313">
        <f t="shared" si="3"/>
        <v>94.863159891856</v>
      </c>
      <c r="W34" s="313">
        <f t="shared" si="3"/>
        <v>93.641726753441333</v>
      </c>
      <c r="Y34" s="314"/>
      <c r="Z34" s="315"/>
      <c r="AA34" s="315"/>
      <c r="AB34" s="315"/>
    </row>
    <row r="35" spans="3:28" ht="15.75" customHeight="1" x14ac:dyDescent="0.2">
      <c r="C35" s="312">
        <v>45</v>
      </c>
      <c r="D35" s="313">
        <f t="shared" si="2"/>
        <v>94.15112301367283</v>
      </c>
      <c r="E35" s="319"/>
      <c r="N35" s="312">
        <v>85</v>
      </c>
      <c r="O35" s="313">
        <f t="shared" si="3"/>
        <v>97.205068386624589</v>
      </c>
      <c r="P35" s="313">
        <f t="shared" si="3"/>
        <v>94.853897100260568</v>
      </c>
      <c r="Q35" s="313">
        <f t="shared" si="3"/>
        <v>92.613778751130425</v>
      </c>
      <c r="R35" s="313">
        <f t="shared" si="3"/>
        <v>98.246019591412136</v>
      </c>
      <c r="S35" s="313">
        <f t="shared" si="3"/>
        <v>94.853897100260568</v>
      </c>
      <c r="T35" s="313">
        <f t="shared" si="3"/>
        <v>87.119173905245077</v>
      </c>
      <c r="U35" s="313">
        <f t="shared" si="3"/>
        <v>95.816213230528163</v>
      </c>
      <c r="V35" s="313">
        <f t="shared" si="3"/>
        <v>94.853897100260568</v>
      </c>
      <c r="W35" s="313">
        <f t="shared" si="3"/>
        <v>93.703664915694262</v>
      </c>
      <c r="Y35" s="314"/>
      <c r="Z35" s="315"/>
      <c r="AA35" s="315"/>
      <c r="AB35" s="315"/>
    </row>
    <row r="36" spans="3:28" ht="15.75" customHeight="1" x14ac:dyDescent="0.2">
      <c r="C36" s="312">
        <v>50</v>
      </c>
      <c r="D36" s="313">
        <f t="shared" si="2"/>
        <v>94.393052671323403</v>
      </c>
      <c r="E36" s="319"/>
      <c r="F36" s="320" t="s">
        <v>190</v>
      </c>
      <c r="N36" s="312">
        <v>90</v>
      </c>
      <c r="O36" s="313">
        <f t="shared" si="3"/>
        <v>97.322548553138105</v>
      </c>
      <c r="P36" s="313">
        <f t="shared" si="3"/>
        <v>94.830674562198396</v>
      </c>
      <c r="Q36" s="313">
        <f t="shared" si="3"/>
        <v>92.463220185748341</v>
      </c>
      <c r="R36" s="313">
        <f t="shared" si="3"/>
        <v>98.221106624467964</v>
      </c>
      <c r="S36" s="313">
        <f t="shared" si="3"/>
        <v>94.830674562198396</v>
      </c>
      <c r="T36" s="313">
        <f t="shared" si="3"/>
        <v>87.099583857543777</v>
      </c>
      <c r="U36" s="313">
        <f t="shared" si="3"/>
        <v>95.738569878518405</v>
      </c>
      <c r="V36" s="313">
        <f t="shared" si="3"/>
        <v>94.830674562198396</v>
      </c>
      <c r="W36" s="313">
        <f t="shared" si="3"/>
        <v>93.744140991188047</v>
      </c>
      <c r="Y36" s="314"/>
      <c r="Z36" s="315"/>
      <c r="AA36" s="315"/>
      <c r="AB36" s="315"/>
    </row>
    <row r="37" spans="3:28" ht="15.75" customHeight="1" x14ac:dyDescent="0.2">
      <c r="C37" s="312">
        <v>55</v>
      </c>
      <c r="D37" s="313">
        <f t="shared" si="2"/>
        <v>94.567525511739262</v>
      </c>
      <c r="N37" s="312">
        <v>95</v>
      </c>
      <c r="O37" s="313">
        <f t="shared" si="3"/>
        <v>97.427903351519873</v>
      </c>
      <c r="P37" s="313">
        <f t="shared" si="3"/>
        <v>94.795715233671444</v>
      </c>
      <c r="Q37" s="313">
        <f t="shared" si="3"/>
        <v>92.302012183865614</v>
      </c>
      <c r="R37" s="313">
        <f t="shared" si="3"/>
        <v>98.183603338242506</v>
      </c>
      <c r="S37" s="313">
        <f t="shared" si="3"/>
        <v>94.795715233671444</v>
      </c>
      <c r="T37" s="313">
        <f t="shared" si="3"/>
        <v>87.070091423596011</v>
      </c>
      <c r="U37" s="313">
        <f t="shared" si="3"/>
        <v>95.654756810366976</v>
      </c>
      <c r="V37" s="313">
        <f t="shared" si="3"/>
        <v>94.795715233671444</v>
      </c>
      <c r="W37" s="313">
        <f t="shared" si="3"/>
        <v>93.766501670524278</v>
      </c>
      <c r="Y37" s="314"/>
      <c r="Z37" s="315"/>
      <c r="AA37" s="315"/>
      <c r="AB37" s="315"/>
    </row>
    <row r="38" spans="3:28" ht="15.75" customHeight="1" x14ac:dyDescent="0.2">
      <c r="C38" s="312">
        <v>60</v>
      </c>
      <c r="D38" s="313">
        <f t="shared" si="2"/>
        <v>94.69099173032005</v>
      </c>
      <c r="N38" s="312">
        <v>100</v>
      </c>
      <c r="O38" s="313">
        <f t="shared" si="3"/>
        <v>97.522917885703151</v>
      </c>
      <c r="P38" s="313">
        <f t="shared" si="3"/>
        <v>94.750805381845765</v>
      </c>
      <c r="Q38" s="313">
        <f t="shared" si="3"/>
        <v>92.131932927952832</v>
      </c>
      <c r="R38" s="313">
        <f t="shared" si="3"/>
        <v>98.135426889106981</v>
      </c>
      <c r="S38" s="313">
        <f t="shared" si="3"/>
        <v>94.750805381845765</v>
      </c>
      <c r="T38" s="313">
        <f t="shared" si="3"/>
        <v>87.032201914708438</v>
      </c>
      <c r="U38" s="313">
        <f t="shared" si="3"/>
        <v>95.565749235474001</v>
      </c>
      <c r="V38" s="313">
        <f t="shared" si="3"/>
        <v>94.750805381845765</v>
      </c>
      <c r="W38" s="313">
        <f t="shared" si="3"/>
        <v>93.773443360840218</v>
      </c>
      <c r="Y38" s="314"/>
      <c r="Z38" s="315"/>
      <c r="AA38" s="315"/>
      <c r="AB38" s="315"/>
    </row>
    <row r="39" spans="3:28" ht="15.75" customHeight="1" x14ac:dyDescent="0.2">
      <c r="C39" s="312">
        <v>65</v>
      </c>
      <c r="D39" s="313">
        <f t="shared" si="2"/>
        <v>94.774982320820612</v>
      </c>
      <c r="Y39" s="314"/>
      <c r="Z39" s="315"/>
      <c r="AA39" s="315"/>
      <c r="AB39" s="315"/>
    </row>
    <row r="40" spans="3:28" ht="15.75" customHeight="1" x14ac:dyDescent="0.2">
      <c r="C40" s="312">
        <v>70</v>
      </c>
      <c r="D40" s="313">
        <f t="shared" si="2"/>
        <v>94.827819772955095</v>
      </c>
      <c r="E40" s="319"/>
      <c r="Y40" s="314"/>
      <c r="Z40" s="315"/>
      <c r="AA40" s="315"/>
      <c r="AB40" s="315"/>
    </row>
    <row r="41" spans="3:28" ht="15.75" customHeight="1" x14ac:dyDescent="0.2">
      <c r="C41" s="312">
        <v>75</v>
      </c>
      <c r="D41" s="313">
        <f t="shared" si="2"/>
        <v>94.855661302052056</v>
      </c>
      <c r="E41" s="319"/>
      <c r="Y41" s="314"/>
      <c r="Z41" s="315"/>
      <c r="AA41" s="315"/>
      <c r="AB41" s="315"/>
    </row>
    <row r="42" spans="3:28" ht="15.75" customHeight="1" x14ac:dyDescent="0.2">
      <c r="C42" s="312">
        <v>80</v>
      </c>
      <c r="D42" s="313">
        <f t="shared" si="2"/>
        <v>94.863159891856</v>
      </c>
      <c r="E42" s="319"/>
      <c r="Y42" s="314"/>
      <c r="Z42" s="315"/>
      <c r="AA42" s="315"/>
      <c r="AB42" s="315"/>
    </row>
    <row r="43" spans="3:28" ht="15.75" customHeight="1" x14ac:dyDescent="0.2">
      <c r="C43" s="312">
        <v>85</v>
      </c>
      <c r="D43" s="313">
        <f t="shared" si="2"/>
        <v>94.853897100260568</v>
      </c>
      <c r="E43" s="319"/>
      <c r="Y43" s="314"/>
      <c r="Z43" s="315"/>
      <c r="AA43" s="315"/>
      <c r="AB43" s="315"/>
    </row>
    <row r="44" spans="3:28" ht="15.75" customHeight="1" x14ac:dyDescent="0.2">
      <c r="C44" s="312">
        <v>90</v>
      </c>
      <c r="D44" s="313">
        <f t="shared" si="2"/>
        <v>94.830674562198396</v>
      </c>
      <c r="E44" s="319"/>
      <c r="Y44" s="314"/>
      <c r="Z44" s="315"/>
      <c r="AA44" s="315"/>
      <c r="AB44" s="315"/>
    </row>
    <row r="45" spans="3:28" ht="15.75" customHeight="1" x14ac:dyDescent="0.2">
      <c r="C45" s="312">
        <v>95</v>
      </c>
      <c r="D45" s="313">
        <f t="shared" si="2"/>
        <v>94.795715233671444</v>
      </c>
      <c r="E45" s="319"/>
      <c r="Y45" s="314"/>
      <c r="Z45" s="315"/>
      <c r="AA45" s="315"/>
      <c r="AB45" s="315"/>
    </row>
    <row r="46" spans="3:28" ht="15.75" customHeight="1" x14ac:dyDescent="0.2">
      <c r="C46" s="312">
        <v>100</v>
      </c>
      <c r="D46" s="313">
        <f t="shared" si="2"/>
        <v>94.750805381845765</v>
      </c>
      <c r="E46" s="319"/>
      <c r="Y46" s="314"/>
      <c r="Z46" s="315"/>
      <c r="AA46" s="315"/>
      <c r="AB46" s="315"/>
    </row>
    <row r="47" spans="3:28" ht="15.75" customHeight="1" x14ac:dyDescent="0.2">
      <c r="E47" s="319"/>
      <c r="Y47" s="314"/>
      <c r="Z47" s="315"/>
      <c r="AA47" s="315"/>
      <c r="AB47" s="315"/>
    </row>
    <row r="48" spans="3:28" ht="15.75" customHeight="1" x14ac:dyDescent="0.2">
      <c r="E48" s="319"/>
      <c r="Y48" s="314"/>
      <c r="Z48" s="315"/>
      <c r="AA48" s="315"/>
      <c r="AB48" s="315"/>
    </row>
    <row r="49" spans="2:28" ht="15.75" customHeight="1" x14ac:dyDescent="0.2">
      <c r="Y49" s="314"/>
      <c r="Z49" s="315"/>
      <c r="AA49" s="315"/>
      <c r="AB49" s="315"/>
    </row>
    <row r="50" spans="2:28" ht="15.75" customHeight="1" x14ac:dyDescent="0.2">
      <c r="Y50" s="314"/>
      <c r="Z50" s="315"/>
      <c r="AA50" s="315"/>
      <c r="AB50" s="315"/>
    </row>
    <row r="51" spans="2:28" ht="15.75" customHeight="1" x14ac:dyDescent="0.2">
      <c r="F51" s="320"/>
      <c r="Y51" s="314"/>
      <c r="Z51" s="315"/>
      <c r="AA51" s="315"/>
      <c r="AB51" s="315"/>
    </row>
    <row r="52" spans="2:28" ht="15.75" customHeight="1" x14ac:dyDescent="0.2">
      <c r="Y52" s="314"/>
      <c r="Z52" s="315"/>
      <c r="AA52" s="315"/>
      <c r="AB52" s="315"/>
    </row>
    <row r="53" spans="2:28" ht="15.75" customHeight="1" x14ac:dyDescent="0.2">
      <c r="Y53" s="314"/>
      <c r="Z53" s="315"/>
      <c r="AA53" s="315"/>
      <c r="AB53" s="315"/>
    </row>
    <row r="54" spans="2:28" ht="15.75" customHeight="1" x14ac:dyDescent="0.2">
      <c r="B54" s="304" t="s">
        <v>191</v>
      </c>
      <c r="Y54" s="314"/>
      <c r="Z54" s="315"/>
      <c r="AA54" s="315"/>
      <c r="AB54" s="315"/>
    </row>
    <row r="55" spans="2:28" ht="15.75" customHeight="1" x14ac:dyDescent="0.2">
      <c r="B55" s="304" t="s">
        <v>192</v>
      </c>
      <c r="Y55" s="314"/>
      <c r="Z55" s="315"/>
      <c r="AA55" s="315"/>
      <c r="AB55" s="315"/>
    </row>
    <row r="56" spans="2:28" ht="15.75" customHeight="1" x14ac:dyDescent="0.2">
      <c r="Y56" s="314"/>
      <c r="Z56" s="315"/>
      <c r="AA56" s="315"/>
      <c r="AB56" s="315"/>
    </row>
    <row r="57" spans="2:28" ht="15.75" customHeight="1" x14ac:dyDescent="0.2">
      <c r="Y57" s="314"/>
      <c r="Z57" s="315"/>
      <c r="AA57" s="315"/>
      <c r="AB57" s="315"/>
    </row>
    <row r="58" spans="2:28" ht="15.75" customHeight="1" x14ac:dyDescent="0.2">
      <c r="Y58" s="314"/>
      <c r="Z58" s="315"/>
      <c r="AA58" s="315"/>
      <c r="AB58" s="315"/>
    </row>
    <row r="59" spans="2:28" ht="15.75" customHeight="1" x14ac:dyDescent="0.2">
      <c r="Y59" s="314"/>
      <c r="Z59" s="315"/>
      <c r="AA59" s="315"/>
      <c r="AB59" s="315"/>
    </row>
    <row r="60" spans="2:28" ht="15.75" customHeight="1" x14ac:dyDescent="0.2">
      <c r="Y60" s="314"/>
      <c r="Z60" s="315"/>
      <c r="AA60" s="315"/>
      <c r="AB60" s="315"/>
    </row>
    <row r="61" spans="2:28" ht="15.75" customHeight="1" x14ac:dyDescent="0.2">
      <c r="Y61" s="314"/>
      <c r="Z61" s="315"/>
      <c r="AA61" s="315"/>
      <c r="AB61" s="315"/>
    </row>
    <row r="62" spans="2:28" ht="15.75" customHeight="1" x14ac:dyDescent="0.2">
      <c r="Y62" s="314"/>
      <c r="Z62" s="315"/>
      <c r="AA62" s="315"/>
      <c r="AB62" s="315"/>
    </row>
    <row r="63" spans="2:28" ht="15.75" customHeight="1" x14ac:dyDescent="0.2">
      <c r="Y63" s="314"/>
      <c r="Z63" s="315"/>
      <c r="AA63" s="315"/>
      <c r="AB63" s="315"/>
    </row>
    <row r="64" spans="2:28" ht="15.75" customHeight="1" x14ac:dyDescent="0.2">
      <c r="Y64" s="314"/>
      <c r="Z64" s="315"/>
      <c r="AA64" s="315"/>
      <c r="AB64" s="315"/>
    </row>
    <row r="65" spans="4:28" ht="15.75" customHeight="1" x14ac:dyDescent="0.2">
      <c r="Y65" s="314"/>
      <c r="Z65" s="315"/>
      <c r="AA65" s="315"/>
      <c r="AB65" s="315"/>
    </row>
    <row r="66" spans="4:28" ht="15.75" customHeight="1" x14ac:dyDescent="0.2">
      <c r="Y66" s="314"/>
      <c r="Z66" s="315"/>
      <c r="AA66" s="315"/>
      <c r="AB66" s="315"/>
    </row>
    <row r="67" spans="4:28" ht="15.75" customHeight="1" x14ac:dyDescent="0.2">
      <c r="Y67" s="314"/>
      <c r="Z67" s="315"/>
      <c r="AA67" s="315"/>
      <c r="AB67" s="315"/>
    </row>
    <row r="68" spans="4:28" ht="15.75" customHeight="1" x14ac:dyDescent="0.2">
      <c r="Y68" s="314"/>
      <c r="Z68" s="315"/>
      <c r="AA68" s="315"/>
      <c r="AB68" s="315"/>
    </row>
    <row r="69" spans="4:28" ht="15.75" customHeight="1" x14ac:dyDescent="0.2">
      <c r="Y69" s="314"/>
      <c r="Z69" s="315"/>
      <c r="AA69" s="315"/>
      <c r="AB69" s="315"/>
    </row>
    <row r="70" spans="4:28" ht="15.75" customHeight="1" x14ac:dyDescent="0.2">
      <c r="D70" s="320" t="s">
        <v>193</v>
      </c>
      <c r="Y70" s="314"/>
      <c r="Z70" s="315"/>
      <c r="AA70" s="315"/>
      <c r="AB70" s="315"/>
    </row>
    <row r="71" spans="4:28" ht="15.75" customHeight="1" x14ac:dyDescent="0.2">
      <c r="Y71" s="314"/>
      <c r="Z71" s="315"/>
      <c r="AA71" s="315"/>
      <c r="AB71" s="315"/>
    </row>
    <row r="72" spans="4:28" ht="15.75" customHeight="1" x14ac:dyDescent="0.2">
      <c r="Y72" s="314"/>
      <c r="Z72" s="315"/>
      <c r="AA72" s="315"/>
      <c r="AB72" s="315"/>
    </row>
    <row r="73" spans="4:28" ht="15.75" customHeight="1" x14ac:dyDescent="0.2">
      <c r="Y73" s="314"/>
      <c r="Z73" s="315"/>
      <c r="AA73" s="315"/>
      <c r="AB73" s="315"/>
    </row>
    <row r="74" spans="4:28" ht="15.75" customHeight="1" x14ac:dyDescent="0.2">
      <c r="Y74" s="314"/>
      <c r="Z74" s="315"/>
      <c r="AA74" s="315"/>
      <c r="AB74" s="315"/>
    </row>
    <row r="75" spans="4:28" ht="15.75" customHeight="1" x14ac:dyDescent="0.2">
      <c r="Y75" s="314"/>
      <c r="Z75" s="315"/>
      <c r="AA75" s="315"/>
      <c r="AB75" s="315"/>
    </row>
    <row r="76" spans="4:28" ht="15.75" customHeight="1" x14ac:dyDescent="0.2">
      <c r="Y76" s="314"/>
      <c r="Z76" s="315"/>
      <c r="AA76" s="315"/>
      <c r="AB76" s="315"/>
    </row>
    <row r="77" spans="4:28" ht="15.75" customHeight="1" x14ac:dyDescent="0.2">
      <c r="Y77" s="314"/>
      <c r="Z77" s="315"/>
      <c r="AA77" s="315"/>
      <c r="AB77" s="315"/>
    </row>
    <row r="78" spans="4:28" ht="15.75" customHeight="1" x14ac:dyDescent="0.2">
      <c r="Y78" s="314"/>
      <c r="Z78" s="315"/>
      <c r="AA78" s="315"/>
      <c r="AB78" s="315"/>
    </row>
    <row r="79" spans="4:28" ht="15.75" customHeight="1" x14ac:dyDescent="0.2">
      <c r="Y79" s="314"/>
      <c r="Z79" s="315"/>
      <c r="AA79" s="315"/>
      <c r="AB79" s="315"/>
    </row>
    <row r="80" spans="4:28" ht="15.75" customHeight="1" x14ac:dyDescent="0.2">
      <c r="Y80" s="314"/>
      <c r="Z80" s="315"/>
      <c r="AA80" s="315"/>
      <c r="AB80" s="315"/>
    </row>
    <row r="81" spans="4:28" ht="15.75" customHeight="1" x14ac:dyDescent="0.2">
      <c r="Y81" s="314"/>
      <c r="Z81" s="315"/>
      <c r="AA81" s="315"/>
      <c r="AB81" s="315"/>
    </row>
    <row r="82" spans="4:28" ht="15.75" customHeight="1" x14ac:dyDescent="0.2">
      <c r="Y82" s="314"/>
      <c r="Z82" s="315"/>
      <c r="AA82" s="315"/>
      <c r="AB82" s="315"/>
    </row>
    <row r="83" spans="4:28" ht="15.75" customHeight="1" x14ac:dyDescent="0.2">
      <c r="Y83" s="314"/>
      <c r="Z83" s="315"/>
      <c r="AA83" s="315"/>
      <c r="AB83" s="315"/>
    </row>
    <row r="84" spans="4:28" ht="15.75" customHeight="1" x14ac:dyDescent="0.2">
      <c r="Y84" s="314"/>
      <c r="Z84" s="315"/>
      <c r="AA84" s="315"/>
      <c r="AB84" s="315"/>
    </row>
    <row r="85" spans="4:28" ht="15.75" customHeight="1" x14ac:dyDescent="0.2">
      <c r="Y85" s="314"/>
      <c r="Z85" s="315"/>
      <c r="AA85" s="315"/>
      <c r="AB85" s="315"/>
    </row>
    <row r="86" spans="4:28" ht="15.75" customHeight="1" x14ac:dyDescent="0.2">
      <c r="D86" s="320" t="s">
        <v>194</v>
      </c>
      <c r="Y86" s="314"/>
      <c r="Z86" s="315"/>
      <c r="AA86" s="315"/>
      <c r="AB86" s="315"/>
    </row>
    <row r="87" spans="4:28" ht="15.75" customHeight="1" x14ac:dyDescent="0.2">
      <c r="Y87" s="314"/>
      <c r="Z87" s="315"/>
      <c r="AA87" s="315"/>
      <c r="AB87" s="315"/>
    </row>
    <row r="88" spans="4:28" ht="15.75" customHeight="1" x14ac:dyDescent="0.2">
      <c r="Y88" s="314"/>
      <c r="Z88" s="315"/>
      <c r="AA88" s="315"/>
      <c r="AB88" s="315"/>
    </row>
    <row r="89" spans="4:28" ht="15.75" customHeight="1" x14ac:dyDescent="0.2">
      <c r="Y89" s="314"/>
      <c r="Z89" s="315"/>
      <c r="AA89" s="315"/>
      <c r="AB89" s="315"/>
    </row>
    <row r="90" spans="4:28" ht="15.75" customHeight="1" x14ac:dyDescent="0.2">
      <c r="Y90" s="314"/>
      <c r="Z90" s="315"/>
      <c r="AA90" s="315"/>
      <c r="AB90" s="315"/>
    </row>
    <row r="91" spans="4:28" ht="15.75" customHeight="1" x14ac:dyDescent="0.2">
      <c r="Y91" s="314"/>
      <c r="Z91" s="315"/>
      <c r="AA91" s="315"/>
      <c r="AB91" s="315"/>
    </row>
    <row r="92" spans="4:28" ht="15.75" customHeight="1" x14ac:dyDescent="0.2">
      <c r="Y92" s="314"/>
      <c r="Z92" s="315"/>
      <c r="AA92" s="315"/>
      <c r="AB92" s="315"/>
    </row>
    <row r="93" spans="4:28" ht="15.75" customHeight="1" x14ac:dyDescent="0.2">
      <c r="Y93" s="314"/>
      <c r="Z93" s="315"/>
      <c r="AA93" s="315"/>
      <c r="AB93" s="315"/>
    </row>
    <row r="94" spans="4:28" ht="15.75" customHeight="1" x14ac:dyDescent="0.2">
      <c r="Y94" s="314"/>
      <c r="Z94" s="315"/>
      <c r="AA94" s="315"/>
      <c r="AB94" s="315"/>
    </row>
    <row r="95" spans="4:28" ht="15.75" customHeight="1" x14ac:dyDescent="0.2">
      <c r="Y95" s="314"/>
      <c r="Z95" s="315"/>
      <c r="AA95" s="315"/>
      <c r="AB95" s="315"/>
    </row>
    <row r="96" spans="4:28" ht="15.75" customHeight="1" x14ac:dyDescent="0.2">
      <c r="Y96" s="314"/>
      <c r="Z96" s="315"/>
      <c r="AA96" s="315"/>
      <c r="AB96" s="315"/>
    </row>
    <row r="97" spans="4:28" ht="15.75" customHeight="1" x14ac:dyDescent="0.2">
      <c r="Y97" s="314"/>
      <c r="Z97" s="315"/>
      <c r="AA97" s="315"/>
      <c r="AB97" s="315"/>
    </row>
    <row r="98" spans="4:28" ht="15.75" customHeight="1" x14ac:dyDescent="0.2">
      <c r="Y98" s="314"/>
      <c r="Z98" s="315"/>
      <c r="AA98" s="315"/>
      <c r="AB98" s="315"/>
    </row>
    <row r="99" spans="4:28" ht="15.75" customHeight="1" x14ac:dyDescent="0.2">
      <c r="Y99" s="314"/>
      <c r="Z99" s="315"/>
      <c r="AA99" s="315"/>
      <c r="AB99" s="315"/>
    </row>
    <row r="100" spans="4:28" ht="15.75" customHeight="1" x14ac:dyDescent="0.2">
      <c r="Y100" s="314"/>
      <c r="Z100" s="315"/>
      <c r="AA100" s="315"/>
      <c r="AB100" s="315"/>
    </row>
    <row r="101" spans="4:28" ht="15.75" customHeight="1" x14ac:dyDescent="0.2">
      <c r="Y101" s="314"/>
      <c r="Z101" s="315"/>
      <c r="AA101" s="315"/>
      <c r="AB101" s="315"/>
    </row>
    <row r="102" spans="4:28" ht="15.75" customHeight="1" x14ac:dyDescent="0.2">
      <c r="D102" s="320" t="s">
        <v>195</v>
      </c>
      <c r="Y102" s="314"/>
      <c r="Z102" s="315"/>
      <c r="AA102" s="315"/>
      <c r="AB102" s="315"/>
    </row>
    <row r="103" spans="4:28" ht="15.75" customHeight="1" x14ac:dyDescent="0.2">
      <c r="J103" s="318" t="s">
        <v>196</v>
      </c>
      <c r="Y103" s="314"/>
      <c r="Z103" s="315"/>
      <c r="AA103" s="315"/>
      <c r="AB103" s="315"/>
    </row>
    <row r="104" spans="4:28" ht="15.75" customHeight="1" x14ac:dyDescent="0.2">
      <c r="Y104" s="314"/>
      <c r="Z104" s="315"/>
      <c r="AA104" s="315"/>
      <c r="AB104" s="315"/>
    </row>
    <row r="105" spans="4:28" ht="15.75" customHeight="1" x14ac:dyDescent="0.2">
      <c r="Y105" s="314"/>
      <c r="Z105" s="315"/>
      <c r="AA105" s="315"/>
      <c r="AB105" s="315"/>
    </row>
    <row r="106" spans="4:28" ht="15.75" customHeight="1" x14ac:dyDescent="0.2">
      <c r="Y106" s="314"/>
      <c r="Z106" s="315"/>
      <c r="AA106" s="315"/>
      <c r="AB106" s="315"/>
    </row>
    <row r="107" spans="4:28" ht="15.75" customHeight="1" x14ac:dyDescent="0.2">
      <c r="Y107" s="314"/>
      <c r="Z107" s="315"/>
      <c r="AA107" s="315"/>
      <c r="AB107" s="315"/>
    </row>
    <row r="108" spans="4:28" ht="15.75" customHeight="1" x14ac:dyDescent="0.2">
      <c r="Y108" s="314"/>
      <c r="Z108" s="315"/>
      <c r="AA108" s="315"/>
      <c r="AB108" s="315"/>
    </row>
    <row r="109" spans="4:28" ht="15.75" customHeight="1" x14ac:dyDescent="0.2">
      <c r="Y109" s="314"/>
      <c r="Z109" s="315"/>
      <c r="AA109" s="315"/>
      <c r="AB109" s="315"/>
    </row>
    <row r="110" spans="4:28" ht="15.75" customHeight="1" x14ac:dyDescent="0.2">
      <c r="Y110" s="314"/>
      <c r="Z110" s="315"/>
      <c r="AA110" s="315"/>
      <c r="AB110" s="315"/>
    </row>
    <row r="111" spans="4:28" ht="15.75" customHeight="1" x14ac:dyDescent="0.2">
      <c r="Y111" s="314"/>
      <c r="Z111" s="315"/>
      <c r="AA111" s="315"/>
      <c r="AB111" s="315"/>
    </row>
    <row r="112" spans="4:28" ht="15.75" customHeight="1" x14ac:dyDescent="0.2">
      <c r="Y112" s="314"/>
      <c r="Z112" s="315"/>
      <c r="AA112" s="315"/>
      <c r="AB112" s="315"/>
    </row>
    <row r="113" spans="4:28" ht="15.75" customHeight="1" x14ac:dyDescent="0.2">
      <c r="Y113" s="314"/>
      <c r="Z113" s="315"/>
      <c r="AA113" s="315"/>
      <c r="AB113" s="315"/>
    </row>
    <row r="114" spans="4:28" ht="15.75" customHeight="1" x14ac:dyDescent="0.2">
      <c r="Y114" s="314"/>
      <c r="Z114" s="315"/>
      <c r="AA114" s="315"/>
      <c r="AB114" s="315"/>
    </row>
    <row r="115" spans="4:28" ht="15.75" customHeight="1" x14ac:dyDescent="0.2">
      <c r="Y115" s="314"/>
      <c r="Z115" s="315"/>
      <c r="AA115" s="315"/>
      <c r="AB115" s="315"/>
    </row>
    <row r="116" spans="4:28" ht="15.75" customHeight="1" x14ac:dyDescent="0.2">
      <c r="Y116" s="314"/>
      <c r="Z116" s="315"/>
      <c r="AA116" s="315"/>
      <c r="AB116" s="315"/>
    </row>
    <row r="117" spans="4:28" ht="15.75" customHeight="1" x14ac:dyDescent="0.2">
      <c r="Y117" s="314"/>
      <c r="Z117" s="315"/>
      <c r="AA117" s="315"/>
      <c r="AB117" s="315"/>
    </row>
    <row r="118" spans="4:28" ht="15.75" customHeight="1" x14ac:dyDescent="0.2">
      <c r="Y118" s="314"/>
      <c r="Z118" s="315"/>
      <c r="AA118" s="315"/>
      <c r="AB118" s="315"/>
    </row>
    <row r="119" spans="4:28" ht="15.75" customHeight="1" x14ac:dyDescent="0.2">
      <c r="Y119" s="314"/>
      <c r="Z119" s="315"/>
      <c r="AA119" s="315"/>
      <c r="AB119" s="315"/>
    </row>
    <row r="120" spans="4:28" ht="15.75" customHeight="1" x14ac:dyDescent="0.2">
      <c r="D120" s="320"/>
      <c r="Y120" s="314"/>
      <c r="Z120" s="315"/>
      <c r="AA120" s="315"/>
      <c r="AB120" s="315"/>
    </row>
    <row r="121" spans="4:28" ht="15.75" customHeight="1" x14ac:dyDescent="0.2">
      <c r="Y121" s="314"/>
      <c r="Z121" s="315"/>
      <c r="AA121" s="315"/>
      <c r="AB121" s="315"/>
    </row>
    <row r="364" spans="1:25" customFormat="1" ht="15.75" customHeight="1" x14ac:dyDescent="0.2">
      <c r="A364" s="304"/>
      <c r="B364" s="304"/>
      <c r="C364" s="304"/>
      <c r="D364" s="304"/>
      <c r="E364" s="304"/>
      <c r="F364" s="304"/>
      <c r="G364" s="304"/>
      <c r="H364" s="304"/>
      <c r="I364" s="304"/>
      <c r="J364" s="304"/>
      <c r="K364" s="304"/>
      <c r="L364" s="304"/>
      <c r="M364" s="304"/>
      <c r="N364" s="304"/>
      <c r="O364" s="304"/>
      <c r="P364" s="304"/>
      <c r="Q364" s="304"/>
      <c r="R364" s="304"/>
      <c r="S364" s="304"/>
      <c r="T364" s="304"/>
      <c r="U364" s="304"/>
      <c r="V364" s="304"/>
      <c r="W364" s="304"/>
      <c r="X364" s="321"/>
      <c r="Y364" s="321"/>
    </row>
    <row r="365" spans="1:25" customFormat="1" ht="15.75" customHeight="1" x14ac:dyDescent="0.2">
      <c r="A365" s="304"/>
      <c r="B365" s="304"/>
      <c r="C365" s="304"/>
      <c r="D365" s="304"/>
      <c r="E365" s="304"/>
      <c r="F365" s="304"/>
      <c r="G365" s="304"/>
      <c r="H365" s="304"/>
      <c r="I365" s="304"/>
      <c r="J365" s="304"/>
      <c r="K365" s="304"/>
      <c r="L365" s="304"/>
      <c r="M365" s="304"/>
      <c r="N365" s="304"/>
      <c r="O365" s="304"/>
      <c r="P365" s="304"/>
      <c r="Q365" s="304"/>
      <c r="R365" s="304"/>
      <c r="S365" s="304"/>
      <c r="T365" s="304"/>
      <c r="U365" s="304"/>
      <c r="V365" s="304"/>
      <c r="W365" s="304"/>
      <c r="X365" s="321"/>
      <c r="Y365" s="321"/>
    </row>
    <row r="366" spans="1:25" customFormat="1" ht="15.75" customHeight="1" x14ac:dyDescent="0.2">
      <c r="A366" s="304"/>
      <c r="B366" s="304"/>
      <c r="C366" s="304"/>
      <c r="D366" s="304"/>
      <c r="E366" s="304"/>
      <c r="F366" s="304"/>
      <c r="G366" s="304"/>
      <c r="H366" s="304"/>
      <c r="I366" s="304"/>
      <c r="J366" s="304"/>
      <c r="K366" s="304"/>
      <c r="L366" s="304"/>
      <c r="M366" s="304"/>
      <c r="N366" s="304"/>
      <c r="O366" s="304"/>
      <c r="P366" s="304"/>
      <c r="Q366" s="304"/>
      <c r="R366" s="304"/>
      <c r="S366" s="304"/>
      <c r="T366" s="304"/>
      <c r="U366" s="304"/>
      <c r="V366" s="304"/>
      <c r="W366" s="304"/>
      <c r="X366" s="321"/>
      <c r="Y366" s="321"/>
    </row>
    <row r="367" spans="1:25" customFormat="1" ht="15.75" customHeight="1" x14ac:dyDescent="0.2">
      <c r="A367" s="304"/>
      <c r="B367" s="304"/>
      <c r="C367" s="304"/>
      <c r="D367" s="304"/>
      <c r="E367" s="304"/>
      <c r="F367" s="304"/>
      <c r="G367" s="304"/>
      <c r="H367" s="304"/>
      <c r="I367" s="304"/>
      <c r="J367" s="304"/>
      <c r="K367" s="304"/>
      <c r="L367" s="304"/>
      <c r="M367" s="304"/>
      <c r="N367" s="304"/>
      <c r="O367" s="304"/>
      <c r="P367" s="304"/>
      <c r="Q367" s="304"/>
      <c r="R367" s="304"/>
      <c r="S367" s="304"/>
      <c r="T367" s="304"/>
      <c r="U367" s="304"/>
      <c r="V367" s="304"/>
      <c r="W367" s="304"/>
      <c r="X367" s="321"/>
      <c r="Y367" s="321"/>
    </row>
    <row r="368" spans="1:25" customFormat="1" ht="15.75" customHeight="1" x14ac:dyDescent="0.2">
      <c r="A368" s="304"/>
      <c r="B368" s="304"/>
      <c r="C368" s="304"/>
      <c r="D368" s="304"/>
      <c r="E368" s="304"/>
      <c r="F368" s="304"/>
      <c r="G368" s="304"/>
      <c r="H368" s="304"/>
      <c r="I368" s="304"/>
      <c r="J368" s="304"/>
      <c r="K368" s="304"/>
      <c r="L368" s="304"/>
      <c r="M368" s="304"/>
      <c r="N368" s="304"/>
      <c r="O368" s="304"/>
      <c r="P368" s="304"/>
      <c r="Q368" s="304"/>
      <c r="R368" s="304"/>
      <c r="S368" s="304"/>
      <c r="T368" s="304"/>
      <c r="U368" s="304"/>
      <c r="V368" s="304"/>
      <c r="W368" s="304"/>
      <c r="X368" s="321"/>
      <c r="Y368" s="321"/>
    </row>
    <row r="370" spans="1:25" customFormat="1" ht="15.75" customHeight="1" x14ac:dyDescent="0.2">
      <c r="A370" s="304"/>
      <c r="B370" s="304"/>
      <c r="C370" s="304"/>
      <c r="D370" s="304"/>
      <c r="E370" s="304"/>
      <c r="F370" s="304"/>
      <c r="G370" s="304"/>
      <c r="H370" s="304"/>
      <c r="I370" s="304"/>
      <c r="J370" s="304"/>
      <c r="K370" s="304"/>
      <c r="L370" s="304"/>
      <c r="M370" s="304"/>
      <c r="N370" s="304"/>
      <c r="O370" s="304"/>
      <c r="P370" s="304"/>
      <c r="Q370" s="304"/>
      <c r="R370" s="304"/>
      <c r="S370" s="304"/>
      <c r="T370" s="304"/>
      <c r="U370" s="304"/>
      <c r="V370" s="304"/>
      <c r="W370" s="304"/>
      <c r="X370" s="321"/>
      <c r="Y370" s="321"/>
    </row>
    <row r="371" spans="1:25" customFormat="1" ht="15.75" customHeight="1" x14ac:dyDescent="0.2">
      <c r="A371" s="304"/>
      <c r="B371" s="304"/>
      <c r="C371" s="304"/>
      <c r="D371" s="304"/>
      <c r="E371" s="304"/>
      <c r="F371" s="304"/>
      <c r="G371" s="304"/>
      <c r="H371" s="304"/>
      <c r="I371" s="304"/>
      <c r="J371" s="304"/>
      <c r="K371" s="304"/>
      <c r="L371" s="304"/>
      <c r="M371" s="304"/>
      <c r="N371" s="304"/>
      <c r="O371" s="304"/>
      <c r="P371" s="304"/>
      <c r="Q371" s="304"/>
      <c r="R371" s="304"/>
      <c r="S371" s="304"/>
      <c r="T371" s="304"/>
      <c r="U371" s="304"/>
      <c r="V371" s="304"/>
      <c r="W371" s="304"/>
      <c r="X371" s="321"/>
      <c r="Y371" s="321"/>
    </row>
    <row r="372" spans="1:25" customFormat="1" ht="15.75" customHeight="1" x14ac:dyDescent="0.2">
      <c r="A372" s="304"/>
      <c r="B372" s="304"/>
      <c r="C372" s="304"/>
      <c r="D372" s="304"/>
      <c r="E372" s="304"/>
      <c r="F372" s="304"/>
      <c r="G372" s="304"/>
      <c r="H372" s="304"/>
      <c r="I372" s="304"/>
      <c r="J372" s="304"/>
      <c r="K372" s="304"/>
      <c r="L372" s="304"/>
      <c r="M372" s="304"/>
      <c r="N372" s="304"/>
      <c r="O372" s="304"/>
      <c r="P372" s="304"/>
      <c r="Q372" s="304"/>
      <c r="R372" s="304"/>
      <c r="S372" s="304"/>
      <c r="T372" s="304"/>
      <c r="U372" s="304"/>
      <c r="V372" s="304"/>
      <c r="W372" s="304"/>
      <c r="X372" s="321"/>
      <c r="Y372" s="321"/>
    </row>
    <row r="373" spans="1:25" customFormat="1" ht="15.75" customHeight="1" x14ac:dyDescent="0.2">
      <c r="A373" s="304"/>
      <c r="B373" s="304"/>
      <c r="C373" s="304"/>
      <c r="D373" s="304"/>
      <c r="E373" s="304"/>
      <c r="F373" s="304"/>
      <c r="G373" s="304"/>
      <c r="H373" s="304"/>
      <c r="I373" s="304"/>
      <c r="J373" s="304"/>
      <c r="K373" s="304"/>
      <c r="L373" s="304"/>
      <c r="M373" s="304"/>
      <c r="N373" s="304"/>
      <c r="O373" s="304"/>
      <c r="P373" s="304"/>
      <c r="Q373" s="304"/>
      <c r="R373" s="304"/>
      <c r="S373" s="304"/>
      <c r="T373" s="304"/>
      <c r="U373" s="304"/>
      <c r="V373" s="304"/>
      <c r="W373" s="304"/>
      <c r="X373" s="321"/>
      <c r="Y373" s="321"/>
    </row>
    <row r="375" spans="1:25" customFormat="1" ht="15.75" customHeight="1" x14ac:dyDescent="0.2">
      <c r="A375" s="304"/>
      <c r="B375" s="304"/>
      <c r="C375" s="304"/>
      <c r="D375" s="304"/>
      <c r="E375" s="304"/>
      <c r="F375" s="304"/>
      <c r="G375" s="304"/>
      <c r="H375" s="304"/>
      <c r="I375" s="304"/>
      <c r="J375" s="304"/>
      <c r="K375" s="304"/>
      <c r="L375" s="304"/>
      <c r="M375" s="304"/>
      <c r="N375" s="304"/>
      <c r="O375" s="304"/>
      <c r="P375" s="304"/>
      <c r="Q375" s="304"/>
      <c r="R375" s="304"/>
      <c r="S375" s="304"/>
      <c r="T375" s="304"/>
      <c r="U375" s="304"/>
      <c r="V375" s="304"/>
      <c r="W375" s="304"/>
      <c r="X375" s="321"/>
      <c r="Y375" s="321"/>
    </row>
    <row r="376" spans="1:25" customFormat="1" ht="15.75" customHeight="1" x14ac:dyDescent="0.2">
      <c r="A376" s="304"/>
      <c r="B376" s="304"/>
      <c r="C376" s="304"/>
      <c r="D376" s="304"/>
      <c r="E376" s="304"/>
      <c r="F376" s="304"/>
      <c r="G376" s="304"/>
      <c r="H376" s="304"/>
      <c r="I376" s="304"/>
      <c r="J376" s="304"/>
      <c r="K376" s="304"/>
      <c r="L376" s="304"/>
      <c r="M376" s="304"/>
      <c r="N376" s="304"/>
      <c r="O376" s="304"/>
      <c r="P376" s="304"/>
      <c r="Q376" s="304"/>
      <c r="R376" s="304"/>
      <c r="S376" s="304"/>
      <c r="T376" s="304"/>
      <c r="U376" s="304"/>
      <c r="V376" s="304"/>
      <c r="W376" s="304"/>
      <c r="X376" s="321"/>
      <c r="Y376" s="321"/>
    </row>
    <row r="377" spans="1:25" customFormat="1" ht="15.75" customHeight="1" x14ac:dyDescent="0.2">
      <c r="A377" s="304"/>
      <c r="B377" s="304"/>
      <c r="C377" s="304"/>
      <c r="D377" s="304"/>
      <c r="E377" s="304"/>
      <c r="F377" s="304"/>
      <c r="G377" s="304"/>
      <c r="H377" s="304"/>
      <c r="I377" s="304"/>
      <c r="J377" s="304"/>
      <c r="K377" s="304"/>
      <c r="L377" s="304"/>
      <c r="M377" s="304"/>
      <c r="N377" s="304"/>
      <c r="O377" s="304"/>
      <c r="P377" s="304"/>
      <c r="Q377" s="304"/>
      <c r="R377" s="304"/>
      <c r="S377" s="304"/>
      <c r="T377" s="304"/>
      <c r="U377" s="304"/>
      <c r="V377" s="304"/>
      <c r="W377" s="304"/>
      <c r="X377" s="321"/>
      <c r="Y377" s="321"/>
    </row>
    <row r="378" spans="1:25" customFormat="1" ht="15.75" customHeight="1" x14ac:dyDescent="0.2">
      <c r="A378" s="304"/>
      <c r="B378" s="304"/>
      <c r="C378" s="304"/>
      <c r="D378" s="304"/>
      <c r="E378" s="304"/>
      <c r="F378" s="304"/>
      <c r="G378" s="304"/>
      <c r="H378" s="304"/>
      <c r="I378" s="304"/>
      <c r="J378" s="304"/>
      <c r="K378" s="304"/>
      <c r="L378" s="304"/>
      <c r="M378" s="304"/>
      <c r="N378" s="304"/>
      <c r="O378" s="304"/>
      <c r="P378" s="304"/>
      <c r="Q378" s="304"/>
      <c r="R378" s="304"/>
      <c r="S378" s="304"/>
      <c r="T378" s="304"/>
      <c r="U378" s="304"/>
      <c r="V378" s="304"/>
      <c r="W378" s="304"/>
      <c r="X378" s="321"/>
      <c r="Y378" s="321"/>
    </row>
    <row r="379" spans="1:25" customFormat="1" ht="15.75" customHeight="1" x14ac:dyDescent="0.2">
      <c r="A379" s="304"/>
      <c r="B379" s="304"/>
      <c r="C379" s="304"/>
      <c r="D379" s="304"/>
      <c r="E379" s="304"/>
      <c r="F379" s="304"/>
      <c r="G379" s="304"/>
      <c r="H379" s="304"/>
      <c r="I379" s="304"/>
      <c r="J379" s="304"/>
      <c r="K379" s="304"/>
      <c r="L379" s="304"/>
      <c r="M379" s="304"/>
      <c r="N379" s="304"/>
      <c r="O379" s="304"/>
      <c r="P379" s="304"/>
      <c r="Q379" s="304"/>
      <c r="R379" s="304"/>
      <c r="S379" s="304"/>
      <c r="T379" s="304"/>
      <c r="U379" s="304"/>
      <c r="V379" s="304"/>
      <c r="W379" s="304"/>
      <c r="X379" s="321"/>
      <c r="Y379" s="321"/>
    </row>
    <row r="381" spans="1:25" customFormat="1" ht="15.75" customHeight="1" x14ac:dyDescent="0.2">
      <c r="A381" s="304"/>
      <c r="B381" s="304"/>
      <c r="C381" s="304"/>
      <c r="D381" s="304"/>
      <c r="E381" s="304"/>
      <c r="F381" s="304"/>
      <c r="G381" s="304"/>
      <c r="H381" s="304"/>
      <c r="I381" s="304"/>
      <c r="J381" s="304"/>
      <c r="K381" s="304"/>
      <c r="L381" s="304"/>
      <c r="M381" s="304"/>
      <c r="N381" s="304"/>
      <c r="O381" s="304"/>
      <c r="P381" s="304"/>
      <c r="Q381" s="304"/>
      <c r="R381" s="304"/>
      <c r="S381" s="304"/>
      <c r="T381" s="304"/>
      <c r="U381" s="304"/>
      <c r="V381" s="304"/>
      <c r="W381" s="304"/>
      <c r="X381" s="321"/>
      <c r="Y381" s="321"/>
    </row>
    <row r="382" spans="1:25" customFormat="1" ht="15.75" customHeight="1" x14ac:dyDescent="0.2">
      <c r="A382" s="304"/>
      <c r="B382" s="304"/>
      <c r="C382" s="304"/>
      <c r="D382" s="304"/>
      <c r="E382" s="304"/>
      <c r="F382" s="304"/>
      <c r="G382" s="304"/>
      <c r="H382" s="304"/>
      <c r="I382" s="304"/>
      <c r="J382" s="304"/>
      <c r="K382" s="304"/>
      <c r="L382" s="304"/>
      <c r="M382" s="304"/>
      <c r="N382" s="304"/>
      <c r="O382" s="304"/>
      <c r="P382" s="304"/>
      <c r="Q382" s="304"/>
      <c r="R382" s="304"/>
      <c r="S382" s="304"/>
      <c r="T382" s="304"/>
      <c r="U382" s="304"/>
      <c r="V382" s="304"/>
      <c r="W382" s="304"/>
      <c r="X382" s="321"/>
      <c r="Y382" s="321"/>
    </row>
    <row r="383" spans="1:25" customFormat="1" ht="15.75" customHeight="1" x14ac:dyDescent="0.2">
      <c r="A383" s="304"/>
      <c r="B383" s="304"/>
      <c r="C383" s="304"/>
      <c r="D383" s="304"/>
      <c r="E383" s="304"/>
      <c r="F383" s="304"/>
      <c r="G383" s="304"/>
      <c r="H383" s="304"/>
      <c r="I383" s="304"/>
      <c r="J383" s="304"/>
      <c r="K383" s="304"/>
      <c r="L383" s="304"/>
      <c r="M383" s="304"/>
      <c r="N383" s="304"/>
      <c r="O383" s="304"/>
      <c r="P383" s="304"/>
      <c r="Q383" s="304"/>
      <c r="R383" s="304"/>
      <c r="S383" s="304"/>
      <c r="T383" s="304"/>
      <c r="U383" s="304"/>
      <c r="V383" s="304"/>
      <c r="W383" s="304"/>
      <c r="X383" s="321"/>
      <c r="Y383" s="321"/>
    </row>
    <row r="384" spans="1:25" customFormat="1" ht="15.75" customHeight="1" x14ac:dyDescent="0.2">
      <c r="A384" s="304"/>
      <c r="B384" s="304"/>
      <c r="C384" s="304"/>
      <c r="D384" s="304"/>
      <c r="E384" s="304"/>
      <c r="F384" s="304"/>
      <c r="G384" s="304"/>
      <c r="H384" s="304"/>
      <c r="I384" s="304"/>
      <c r="J384" s="304"/>
      <c r="K384" s="304"/>
      <c r="L384" s="304"/>
      <c r="M384" s="304"/>
      <c r="N384" s="304"/>
      <c r="O384" s="304"/>
      <c r="P384" s="304"/>
      <c r="Q384" s="304"/>
      <c r="R384" s="304"/>
      <c r="S384" s="304"/>
      <c r="T384" s="304"/>
      <c r="U384" s="304"/>
      <c r="V384" s="304"/>
      <c r="W384" s="304"/>
      <c r="X384" s="321"/>
      <c r="Y384" s="321"/>
    </row>
    <row r="386" spans="1:25" customFormat="1" ht="15.75" customHeight="1" x14ac:dyDescent="0.2">
      <c r="A386" s="304"/>
      <c r="B386" s="304"/>
      <c r="C386" s="304"/>
      <c r="D386" s="304"/>
      <c r="E386" s="304"/>
      <c r="F386" s="304"/>
      <c r="G386" s="304"/>
      <c r="H386" s="304"/>
      <c r="I386" s="304"/>
      <c r="J386" s="304"/>
      <c r="K386" s="304"/>
      <c r="L386" s="304"/>
      <c r="M386" s="304"/>
      <c r="N386" s="304"/>
      <c r="O386" s="304"/>
      <c r="P386" s="304"/>
      <c r="Q386" s="304"/>
      <c r="R386" s="304"/>
      <c r="S386" s="304"/>
      <c r="T386" s="304"/>
      <c r="U386" s="304"/>
      <c r="V386" s="304"/>
      <c r="W386" s="304"/>
      <c r="X386" s="321"/>
      <c r="Y386" s="321"/>
    </row>
    <row r="387" spans="1:25" customFormat="1" ht="15.75" customHeight="1" x14ac:dyDescent="0.2">
      <c r="A387" s="304"/>
      <c r="B387" s="304"/>
      <c r="C387" s="304"/>
      <c r="D387" s="304"/>
      <c r="E387" s="304"/>
      <c r="F387" s="304"/>
      <c r="G387" s="304"/>
      <c r="H387" s="304"/>
      <c r="I387" s="304"/>
      <c r="J387" s="304"/>
      <c r="K387" s="304"/>
      <c r="L387" s="304"/>
      <c r="M387" s="304"/>
      <c r="N387" s="304"/>
      <c r="O387" s="304"/>
      <c r="P387" s="304"/>
      <c r="Q387" s="304"/>
      <c r="R387" s="304"/>
      <c r="S387" s="304"/>
      <c r="T387" s="304"/>
      <c r="U387" s="304"/>
      <c r="V387" s="304"/>
      <c r="W387" s="304"/>
      <c r="X387" s="321"/>
      <c r="Y387" s="321"/>
    </row>
    <row r="388" spans="1:25" customFormat="1" ht="15.75" customHeight="1" x14ac:dyDescent="0.2">
      <c r="A388" s="304"/>
      <c r="B388" s="304"/>
      <c r="C388" s="304"/>
      <c r="D388" s="304"/>
      <c r="E388" s="304"/>
      <c r="F388" s="304"/>
      <c r="G388" s="304"/>
      <c r="H388" s="304"/>
      <c r="I388" s="304"/>
      <c r="J388" s="304"/>
      <c r="K388" s="304"/>
      <c r="L388" s="304"/>
      <c r="M388" s="304"/>
      <c r="N388" s="304"/>
      <c r="O388" s="304"/>
      <c r="P388" s="304"/>
      <c r="Q388" s="304"/>
      <c r="R388" s="304"/>
      <c r="S388" s="304"/>
      <c r="T388" s="304"/>
      <c r="U388" s="304"/>
      <c r="V388" s="304"/>
      <c r="W388" s="304"/>
      <c r="X388" s="321"/>
      <c r="Y388" s="321"/>
    </row>
    <row r="389" spans="1:25" customFormat="1" ht="15.75" customHeight="1" x14ac:dyDescent="0.2">
      <c r="A389" s="304"/>
      <c r="B389" s="304"/>
      <c r="C389" s="304"/>
      <c r="D389" s="304"/>
      <c r="E389" s="304"/>
      <c r="F389" s="304"/>
      <c r="G389" s="304"/>
      <c r="H389" s="304"/>
      <c r="I389" s="304"/>
      <c r="J389" s="304"/>
      <c r="K389" s="304"/>
      <c r="L389" s="304"/>
      <c r="M389" s="304"/>
      <c r="N389" s="304"/>
      <c r="O389" s="304"/>
      <c r="P389" s="304"/>
      <c r="Q389" s="304"/>
      <c r="R389" s="304"/>
      <c r="S389" s="304"/>
      <c r="T389" s="304"/>
      <c r="U389" s="304"/>
      <c r="V389" s="304"/>
      <c r="W389" s="304"/>
      <c r="X389" s="321"/>
      <c r="Y389" s="321"/>
    </row>
    <row r="391" spans="1:25" customFormat="1" ht="15.75" customHeight="1" x14ac:dyDescent="0.2">
      <c r="A391" s="304"/>
      <c r="B391" s="304"/>
      <c r="C391" s="304"/>
      <c r="D391" s="304"/>
      <c r="E391" s="304"/>
      <c r="F391" s="304"/>
      <c r="G391" s="304"/>
      <c r="H391" s="304"/>
      <c r="I391" s="304"/>
      <c r="J391" s="304"/>
      <c r="K391" s="304"/>
      <c r="L391" s="304"/>
      <c r="M391" s="304"/>
      <c r="N391" s="304"/>
      <c r="O391" s="304"/>
      <c r="P391" s="304"/>
      <c r="Q391" s="304"/>
      <c r="R391" s="304"/>
      <c r="S391" s="304"/>
      <c r="T391" s="304"/>
      <c r="U391" s="304"/>
      <c r="V391" s="304"/>
      <c r="W391" s="304"/>
      <c r="X391" s="321"/>
      <c r="Y391" s="321"/>
    </row>
    <row r="392" spans="1:25" customFormat="1" ht="15.75" customHeight="1" x14ac:dyDescent="0.2">
      <c r="A392" s="304"/>
      <c r="B392" s="304"/>
      <c r="C392" s="304"/>
      <c r="D392" s="304"/>
      <c r="E392" s="304"/>
      <c r="F392" s="304"/>
      <c r="G392" s="304"/>
      <c r="H392" s="304"/>
      <c r="I392" s="304"/>
      <c r="J392" s="304"/>
      <c r="K392" s="304"/>
      <c r="L392" s="304"/>
      <c r="M392" s="304"/>
      <c r="N392" s="304"/>
      <c r="O392" s="304"/>
      <c r="P392" s="304"/>
      <c r="Q392" s="304"/>
      <c r="R392" s="304"/>
      <c r="S392" s="304"/>
      <c r="T392" s="304"/>
      <c r="U392" s="304"/>
      <c r="V392" s="304"/>
      <c r="W392" s="304"/>
      <c r="X392" s="321"/>
      <c r="Y392" s="321"/>
    </row>
    <row r="393" spans="1:25" customFormat="1" ht="15.75" customHeight="1" x14ac:dyDescent="0.2">
      <c r="A393" s="304"/>
      <c r="B393" s="304"/>
      <c r="C393" s="304"/>
      <c r="D393" s="304"/>
      <c r="E393" s="304"/>
      <c r="F393" s="304"/>
      <c r="G393" s="304"/>
      <c r="H393" s="304"/>
      <c r="I393" s="304"/>
      <c r="J393" s="304"/>
      <c r="K393" s="304"/>
      <c r="L393" s="304"/>
      <c r="M393" s="304"/>
      <c r="N393" s="304"/>
      <c r="O393" s="304"/>
      <c r="P393" s="304"/>
      <c r="Q393" s="304"/>
      <c r="R393" s="304"/>
      <c r="S393" s="304"/>
      <c r="T393" s="304"/>
      <c r="U393" s="304"/>
      <c r="V393" s="304"/>
      <c r="W393" s="304"/>
      <c r="X393" s="321"/>
      <c r="Y393" s="321"/>
    </row>
    <row r="394" spans="1:25" customFormat="1" ht="15.75" customHeight="1" x14ac:dyDescent="0.2">
      <c r="A394" s="304"/>
      <c r="B394" s="304"/>
      <c r="C394" s="304"/>
      <c r="D394" s="304"/>
      <c r="E394" s="304"/>
      <c r="F394" s="304"/>
      <c r="G394" s="304"/>
      <c r="H394" s="304"/>
      <c r="I394" s="304"/>
      <c r="J394" s="304"/>
      <c r="K394" s="304"/>
      <c r="L394" s="304"/>
      <c r="M394" s="304"/>
      <c r="N394" s="304"/>
      <c r="O394" s="304"/>
      <c r="P394" s="304"/>
      <c r="Q394" s="304"/>
      <c r="R394" s="304"/>
      <c r="S394" s="304"/>
      <c r="T394" s="304"/>
      <c r="U394" s="304"/>
      <c r="V394" s="304"/>
      <c r="W394" s="304"/>
      <c r="X394" s="321"/>
      <c r="Y394" s="321"/>
    </row>
    <row r="396" spans="1:25" customFormat="1" ht="15.75" customHeight="1" x14ac:dyDescent="0.2">
      <c r="A396" s="304"/>
      <c r="B396" s="304"/>
      <c r="C396" s="304"/>
      <c r="D396" s="304"/>
      <c r="E396" s="304"/>
      <c r="F396" s="304"/>
      <c r="G396" s="304"/>
      <c r="H396" s="304"/>
      <c r="I396" s="304"/>
      <c r="J396" s="304"/>
      <c r="K396" s="304"/>
      <c r="L396" s="304"/>
      <c r="M396" s="304"/>
      <c r="N396" s="304"/>
      <c r="O396" s="304"/>
      <c r="P396" s="304"/>
      <c r="Q396" s="304"/>
      <c r="R396" s="304"/>
      <c r="S396" s="304"/>
      <c r="T396" s="304"/>
      <c r="U396" s="304"/>
      <c r="V396" s="304"/>
      <c r="W396" s="304"/>
      <c r="X396" s="321"/>
      <c r="Y396" s="321"/>
    </row>
    <row r="397" spans="1:25" customFormat="1" ht="15.75" customHeight="1" x14ac:dyDescent="0.2">
      <c r="A397" s="304"/>
      <c r="B397" s="304"/>
      <c r="C397" s="304"/>
      <c r="D397" s="304"/>
      <c r="E397" s="304"/>
      <c r="F397" s="304"/>
      <c r="G397" s="304"/>
      <c r="H397" s="304"/>
      <c r="I397" s="304"/>
      <c r="J397" s="304"/>
      <c r="K397" s="304"/>
      <c r="L397" s="304"/>
      <c r="M397" s="304"/>
      <c r="N397" s="304"/>
      <c r="O397" s="304"/>
      <c r="P397" s="304"/>
      <c r="Q397" s="304"/>
      <c r="R397" s="304"/>
      <c r="S397" s="304"/>
      <c r="T397" s="304"/>
      <c r="U397" s="304"/>
      <c r="V397" s="304"/>
      <c r="W397" s="304"/>
      <c r="X397" s="321"/>
      <c r="Y397" s="321"/>
    </row>
    <row r="398" spans="1:25" customFormat="1" ht="15.75" customHeight="1" x14ac:dyDescent="0.2">
      <c r="A398" s="304"/>
      <c r="B398" s="304"/>
      <c r="C398" s="304"/>
      <c r="D398" s="304"/>
      <c r="E398" s="304"/>
      <c r="F398" s="304"/>
      <c r="G398" s="304"/>
      <c r="H398" s="304"/>
      <c r="I398" s="304"/>
      <c r="J398" s="304"/>
      <c r="K398" s="304"/>
      <c r="L398" s="304"/>
      <c r="M398" s="304"/>
      <c r="N398" s="304"/>
      <c r="O398" s="304"/>
      <c r="P398" s="304"/>
      <c r="Q398" s="304"/>
      <c r="R398" s="304"/>
      <c r="S398" s="304"/>
      <c r="T398" s="304"/>
      <c r="U398" s="304"/>
      <c r="V398" s="304"/>
      <c r="W398" s="304"/>
      <c r="X398" s="321"/>
      <c r="Y398" s="321"/>
    </row>
    <row r="399" spans="1:25" customFormat="1" ht="15.75" customHeight="1" x14ac:dyDescent="0.2">
      <c r="A399" s="304"/>
      <c r="B399" s="304"/>
      <c r="C399" s="304"/>
      <c r="D399" s="304"/>
      <c r="E399" s="304"/>
      <c r="F399" s="304"/>
      <c r="G399" s="304"/>
      <c r="H399" s="304"/>
      <c r="I399" s="304"/>
      <c r="J399" s="304"/>
      <c r="K399" s="304"/>
      <c r="L399" s="304"/>
      <c r="M399" s="304"/>
      <c r="N399" s="304"/>
      <c r="O399" s="304"/>
      <c r="P399" s="304"/>
      <c r="Q399" s="304"/>
      <c r="R399" s="304"/>
      <c r="S399" s="304"/>
      <c r="T399" s="304"/>
      <c r="U399" s="304"/>
      <c r="V399" s="304"/>
      <c r="W399" s="304"/>
      <c r="X399" s="321"/>
      <c r="Y399" s="321"/>
    </row>
    <row r="401" spans="1:25" customFormat="1" ht="15.75" customHeight="1" x14ac:dyDescent="0.2">
      <c r="A401" s="304"/>
      <c r="B401" s="304"/>
      <c r="C401" s="304"/>
      <c r="D401" s="304"/>
      <c r="E401" s="304"/>
      <c r="F401" s="304"/>
      <c r="G401" s="304"/>
      <c r="H401" s="304"/>
      <c r="I401" s="304"/>
      <c r="J401" s="304"/>
      <c r="K401" s="304"/>
      <c r="L401" s="304"/>
      <c r="M401" s="304"/>
      <c r="N401" s="304"/>
      <c r="O401" s="304"/>
      <c r="P401" s="304"/>
      <c r="Q401" s="304"/>
      <c r="R401" s="304"/>
      <c r="S401" s="304"/>
      <c r="T401" s="304"/>
      <c r="U401" s="304"/>
      <c r="V401" s="304"/>
      <c r="W401" s="304"/>
      <c r="X401" s="321"/>
      <c r="Y401" s="321"/>
    </row>
    <row r="402" spans="1:25" customFormat="1" ht="15.75" customHeight="1" x14ac:dyDescent="0.2">
      <c r="A402" s="304"/>
      <c r="B402" s="304"/>
      <c r="C402" s="304"/>
      <c r="D402" s="304"/>
      <c r="E402" s="304"/>
      <c r="F402" s="304"/>
      <c r="G402" s="304"/>
      <c r="H402" s="304"/>
      <c r="I402" s="304"/>
      <c r="J402" s="304"/>
      <c r="K402" s="304"/>
      <c r="L402" s="304"/>
      <c r="M402" s="304"/>
      <c r="N402" s="304"/>
      <c r="O402" s="304"/>
      <c r="P402" s="304"/>
      <c r="Q402" s="304"/>
      <c r="R402" s="304"/>
      <c r="S402" s="304"/>
      <c r="T402" s="304"/>
      <c r="U402" s="304"/>
      <c r="V402" s="304"/>
      <c r="W402" s="304"/>
      <c r="X402" s="321"/>
      <c r="Y402" s="321"/>
    </row>
    <row r="403" spans="1:25" customFormat="1" ht="15.75" customHeight="1" x14ac:dyDescent="0.2">
      <c r="A403" s="304"/>
      <c r="B403" s="304"/>
      <c r="C403" s="304"/>
      <c r="D403" s="304"/>
      <c r="E403" s="304"/>
      <c r="F403" s="304"/>
      <c r="G403" s="304"/>
      <c r="H403" s="304"/>
      <c r="I403" s="304"/>
      <c r="J403" s="304"/>
      <c r="K403" s="304"/>
      <c r="L403" s="304"/>
      <c r="M403" s="304"/>
      <c r="N403" s="304"/>
      <c r="O403" s="304"/>
      <c r="P403" s="304"/>
      <c r="Q403" s="304"/>
      <c r="R403" s="304"/>
      <c r="S403" s="304"/>
      <c r="T403" s="304"/>
      <c r="U403" s="304"/>
      <c r="V403" s="304"/>
      <c r="W403" s="304"/>
      <c r="X403" s="321"/>
      <c r="Y403" s="321"/>
    </row>
    <row r="404" spans="1:25" customFormat="1" ht="15.75" customHeight="1" x14ac:dyDescent="0.2">
      <c r="A404" s="304"/>
      <c r="B404" s="304"/>
      <c r="C404" s="304"/>
      <c r="D404" s="304"/>
      <c r="E404" s="304"/>
      <c r="F404" s="304"/>
      <c r="G404" s="304"/>
      <c r="H404" s="304"/>
      <c r="I404" s="304"/>
      <c r="J404" s="304"/>
      <c r="K404" s="304"/>
      <c r="L404" s="304"/>
      <c r="M404" s="304"/>
      <c r="N404" s="304"/>
      <c r="O404" s="304"/>
      <c r="P404" s="304"/>
      <c r="Q404" s="304"/>
      <c r="R404" s="304"/>
      <c r="S404" s="304"/>
      <c r="T404" s="304"/>
      <c r="U404" s="304"/>
      <c r="V404" s="304"/>
      <c r="W404" s="304"/>
      <c r="X404" s="321"/>
      <c r="Y404" s="321"/>
    </row>
    <row r="406" spans="1:25" customFormat="1" ht="15.75" customHeight="1" x14ac:dyDescent="0.2">
      <c r="A406" s="304"/>
      <c r="B406" s="304"/>
      <c r="C406" s="304"/>
      <c r="D406" s="304"/>
      <c r="E406" s="304"/>
      <c r="F406" s="304"/>
      <c r="G406" s="304"/>
      <c r="H406" s="304"/>
      <c r="I406" s="304"/>
      <c r="J406" s="304"/>
      <c r="K406" s="304"/>
      <c r="L406" s="304"/>
      <c r="M406" s="304"/>
      <c r="N406" s="304"/>
      <c r="O406" s="304"/>
      <c r="P406" s="304"/>
      <c r="Q406" s="304"/>
      <c r="R406" s="304"/>
      <c r="S406" s="304"/>
      <c r="T406" s="304"/>
      <c r="U406" s="304"/>
      <c r="V406" s="304"/>
      <c r="W406" s="304"/>
      <c r="X406" s="321"/>
      <c r="Y406" s="321"/>
    </row>
    <row r="407" spans="1:25" customFormat="1" ht="15.75" customHeight="1" x14ac:dyDescent="0.2">
      <c r="A407" s="304"/>
      <c r="B407" s="304"/>
      <c r="C407" s="304"/>
      <c r="D407" s="304"/>
      <c r="E407" s="304"/>
      <c r="F407" s="304"/>
      <c r="G407" s="304"/>
      <c r="H407" s="304"/>
      <c r="I407" s="304"/>
      <c r="J407" s="304"/>
      <c r="K407" s="304"/>
      <c r="L407" s="304"/>
      <c r="M407" s="304"/>
      <c r="N407" s="304"/>
      <c r="O407" s="304"/>
      <c r="P407" s="304"/>
      <c r="Q407" s="304"/>
      <c r="R407" s="304"/>
      <c r="S407" s="304"/>
      <c r="T407" s="304"/>
      <c r="U407" s="304"/>
      <c r="V407" s="304"/>
      <c r="W407" s="304"/>
      <c r="X407" s="321"/>
      <c r="Y407" s="321"/>
    </row>
    <row r="408" spans="1:25" customFormat="1" ht="15.75" customHeight="1" x14ac:dyDescent="0.2">
      <c r="A408" s="304"/>
      <c r="B408" s="304"/>
      <c r="C408" s="304"/>
      <c r="D408" s="304"/>
      <c r="E408" s="304"/>
      <c r="F408" s="304"/>
      <c r="G408" s="304"/>
      <c r="H408" s="304"/>
      <c r="I408" s="304"/>
      <c r="J408" s="304"/>
      <c r="K408" s="304"/>
      <c r="L408" s="304"/>
      <c r="M408" s="304"/>
      <c r="N408" s="304"/>
      <c r="O408" s="304"/>
      <c r="P408" s="304"/>
      <c r="Q408" s="304"/>
      <c r="R408" s="304"/>
      <c r="S408" s="304"/>
      <c r="T408" s="304"/>
      <c r="U408" s="304"/>
      <c r="V408" s="304"/>
      <c r="W408" s="304"/>
      <c r="X408" s="321"/>
      <c r="Y408" s="321"/>
    </row>
    <row r="409" spans="1:25" customFormat="1" ht="15.75" customHeight="1" x14ac:dyDescent="0.2">
      <c r="A409" s="304"/>
      <c r="B409" s="304"/>
      <c r="C409" s="304"/>
      <c r="D409" s="304"/>
      <c r="E409" s="304"/>
      <c r="F409" s="304"/>
      <c r="G409" s="304"/>
      <c r="H409" s="304"/>
      <c r="I409" s="304"/>
      <c r="J409" s="304"/>
      <c r="K409" s="304"/>
      <c r="L409" s="304"/>
      <c r="M409" s="304"/>
      <c r="N409" s="304"/>
      <c r="O409" s="304"/>
      <c r="P409" s="304"/>
      <c r="Q409" s="304"/>
      <c r="R409" s="304"/>
      <c r="S409" s="304"/>
      <c r="T409" s="304"/>
      <c r="U409" s="304"/>
      <c r="V409" s="304"/>
      <c r="W409" s="304"/>
      <c r="X409" s="321"/>
      <c r="Y409" s="321"/>
    </row>
    <row r="410" spans="1:25" customFormat="1" ht="15.75" customHeight="1" x14ac:dyDescent="0.2">
      <c r="A410" s="304"/>
      <c r="B410" s="304"/>
      <c r="C410" s="304"/>
      <c r="D410" s="304"/>
      <c r="E410" s="304"/>
      <c r="F410" s="304"/>
      <c r="G410" s="304"/>
      <c r="H410" s="304"/>
      <c r="I410" s="304"/>
      <c r="J410" s="304"/>
      <c r="K410" s="304"/>
      <c r="L410" s="304"/>
      <c r="M410" s="304"/>
      <c r="N410" s="304"/>
      <c r="O410" s="304"/>
      <c r="P410" s="304"/>
      <c r="Q410" s="304"/>
      <c r="R410" s="304"/>
      <c r="S410" s="304"/>
      <c r="T410" s="304"/>
      <c r="U410" s="304"/>
      <c r="V410" s="304"/>
      <c r="W410" s="304"/>
      <c r="X410" s="321"/>
      <c r="Y410" s="321"/>
    </row>
    <row r="412" spans="1:25" customFormat="1" ht="15.75" customHeight="1" x14ac:dyDescent="0.2">
      <c r="A412" s="304"/>
      <c r="B412" s="304"/>
      <c r="C412" s="304"/>
      <c r="D412" s="304"/>
      <c r="E412" s="304"/>
      <c r="F412" s="304"/>
      <c r="G412" s="304"/>
      <c r="H412" s="304"/>
      <c r="I412" s="304"/>
      <c r="J412" s="304"/>
      <c r="K412" s="304"/>
      <c r="L412" s="304"/>
      <c r="M412" s="304"/>
      <c r="N412" s="304"/>
      <c r="O412" s="304"/>
      <c r="P412" s="304"/>
      <c r="Q412" s="304"/>
      <c r="R412" s="304"/>
      <c r="S412" s="304"/>
      <c r="T412" s="304"/>
      <c r="U412" s="304"/>
      <c r="V412" s="304"/>
      <c r="W412" s="304"/>
      <c r="X412" s="321"/>
      <c r="Y412" s="321"/>
    </row>
    <row r="413" spans="1:25" customFormat="1" ht="15.75" customHeight="1" x14ac:dyDescent="0.2">
      <c r="A413" s="304"/>
      <c r="B413" s="304"/>
      <c r="C413" s="304"/>
      <c r="D413" s="304"/>
      <c r="E413" s="304"/>
      <c r="F413" s="304"/>
      <c r="G413" s="304"/>
      <c r="H413" s="304"/>
      <c r="I413" s="304"/>
      <c r="J413" s="304"/>
      <c r="K413" s="304"/>
      <c r="L413" s="304"/>
      <c r="M413" s="304"/>
      <c r="N413" s="304"/>
      <c r="O413" s="304"/>
      <c r="P413" s="304"/>
      <c r="Q413" s="304"/>
      <c r="R413" s="304"/>
      <c r="S413" s="304"/>
      <c r="T413" s="304"/>
      <c r="U413" s="304"/>
      <c r="V413" s="304"/>
      <c r="W413" s="304"/>
      <c r="X413" s="321"/>
      <c r="Y413" s="321"/>
    </row>
    <row r="414" spans="1:25" customFormat="1" ht="15.75" customHeight="1" x14ac:dyDescent="0.2">
      <c r="A414" s="304"/>
      <c r="B414" s="304"/>
      <c r="C414" s="304"/>
      <c r="D414" s="304"/>
      <c r="E414" s="304"/>
      <c r="F414" s="304"/>
      <c r="G414" s="304"/>
      <c r="H414" s="304"/>
      <c r="I414" s="304"/>
      <c r="J414" s="304"/>
      <c r="K414" s="304"/>
      <c r="L414" s="304"/>
      <c r="M414" s="304"/>
      <c r="N414" s="304"/>
      <c r="O414" s="304"/>
      <c r="P414" s="304"/>
      <c r="Q414" s="304"/>
      <c r="R414" s="304"/>
      <c r="S414" s="304"/>
      <c r="T414" s="304"/>
      <c r="U414" s="304"/>
      <c r="V414" s="304"/>
      <c r="W414" s="304"/>
      <c r="X414" s="321"/>
      <c r="Y414" s="321"/>
    </row>
    <row r="415" spans="1:25" customFormat="1" ht="15.75" customHeight="1" x14ac:dyDescent="0.2">
      <c r="A415" s="304"/>
      <c r="B415" s="304"/>
      <c r="C415" s="304"/>
      <c r="D415" s="304"/>
      <c r="E415" s="304"/>
      <c r="F415" s="304"/>
      <c r="G415" s="304"/>
      <c r="H415" s="304"/>
      <c r="I415" s="304"/>
      <c r="J415" s="304"/>
      <c r="K415" s="304"/>
      <c r="L415" s="304"/>
      <c r="M415" s="304"/>
      <c r="N415" s="304"/>
      <c r="O415" s="304"/>
      <c r="P415" s="304"/>
      <c r="Q415" s="304"/>
      <c r="R415" s="304"/>
      <c r="S415" s="304"/>
      <c r="T415" s="304"/>
      <c r="U415" s="304"/>
      <c r="V415" s="304"/>
      <c r="W415" s="304"/>
      <c r="X415" s="321"/>
      <c r="Y415" s="321"/>
    </row>
    <row r="416" spans="1:25" customFormat="1" ht="15.75" customHeight="1" x14ac:dyDescent="0.2">
      <c r="A416" s="304"/>
      <c r="B416" s="304"/>
      <c r="C416" s="304"/>
      <c r="D416" s="304"/>
      <c r="E416" s="304"/>
      <c r="F416" s="304"/>
      <c r="G416" s="304"/>
      <c r="H416" s="304"/>
      <c r="I416" s="304"/>
      <c r="J416" s="304"/>
      <c r="K416" s="304"/>
      <c r="L416" s="304"/>
      <c r="M416" s="304"/>
      <c r="N416" s="304"/>
      <c r="O416" s="304"/>
      <c r="P416" s="304"/>
      <c r="Q416" s="304"/>
      <c r="R416" s="304"/>
      <c r="S416" s="304"/>
      <c r="T416" s="304"/>
      <c r="U416" s="304"/>
      <c r="V416" s="304"/>
      <c r="W416" s="304"/>
      <c r="X416" s="321"/>
      <c r="Y416" s="321"/>
    </row>
    <row r="417" spans="1:25" customFormat="1" ht="15.75" customHeight="1" x14ac:dyDescent="0.2">
      <c r="A417" s="304"/>
      <c r="B417" s="304"/>
      <c r="C417" s="304"/>
      <c r="D417" s="304"/>
      <c r="E417" s="304"/>
      <c r="F417" s="304"/>
      <c r="G417" s="304"/>
      <c r="H417" s="304"/>
      <c r="I417" s="304"/>
      <c r="J417" s="304"/>
      <c r="K417" s="304"/>
      <c r="L417" s="304"/>
      <c r="M417" s="304"/>
      <c r="N417" s="304"/>
      <c r="O417" s="304"/>
      <c r="P417" s="304"/>
      <c r="Q417" s="304"/>
      <c r="R417" s="304"/>
      <c r="S417" s="304"/>
      <c r="T417" s="304"/>
      <c r="U417" s="304"/>
      <c r="V417" s="304"/>
      <c r="W417" s="304"/>
      <c r="X417" s="321"/>
      <c r="Y417" s="321"/>
    </row>
    <row r="418" spans="1:25" customFormat="1" ht="15.75" customHeight="1" x14ac:dyDescent="0.2">
      <c r="A418" s="304"/>
      <c r="B418" s="304"/>
      <c r="C418" s="304"/>
      <c r="D418" s="304"/>
      <c r="E418" s="304"/>
      <c r="F418" s="304"/>
      <c r="G418" s="304"/>
      <c r="H418" s="304"/>
      <c r="I418" s="304"/>
      <c r="J418" s="304"/>
      <c r="K418" s="304"/>
      <c r="L418" s="304"/>
      <c r="M418" s="304"/>
      <c r="N418" s="304"/>
      <c r="O418" s="304"/>
      <c r="P418" s="304"/>
      <c r="Q418" s="304"/>
      <c r="R418" s="304"/>
      <c r="S418" s="304"/>
      <c r="T418" s="304"/>
      <c r="U418" s="304"/>
      <c r="V418" s="304"/>
      <c r="W418" s="304"/>
      <c r="X418" s="321"/>
      <c r="Y418" s="321"/>
    </row>
    <row r="419" spans="1:25" customFormat="1" ht="15.75" customHeight="1" x14ac:dyDescent="0.2">
      <c r="A419" s="304"/>
      <c r="B419" s="304"/>
      <c r="C419" s="304"/>
      <c r="D419" s="304"/>
      <c r="E419" s="304"/>
      <c r="F419" s="304"/>
      <c r="G419" s="304"/>
      <c r="H419" s="304"/>
      <c r="I419" s="304"/>
      <c r="J419" s="304"/>
      <c r="K419" s="304"/>
      <c r="L419" s="304"/>
      <c r="M419" s="304"/>
      <c r="N419" s="304"/>
      <c r="O419" s="304"/>
      <c r="P419" s="304"/>
      <c r="Q419" s="304"/>
      <c r="R419" s="304"/>
      <c r="S419" s="304"/>
      <c r="T419" s="304"/>
      <c r="U419" s="304"/>
      <c r="V419" s="304"/>
      <c r="W419" s="304"/>
      <c r="X419" s="321"/>
      <c r="Y419" s="321"/>
    </row>
    <row r="420" spans="1:25" customFormat="1" ht="15.75" customHeight="1" x14ac:dyDescent="0.2">
      <c r="A420" s="304"/>
      <c r="B420" s="304"/>
      <c r="C420" s="304"/>
      <c r="D420" s="304"/>
      <c r="E420" s="304"/>
      <c r="F420" s="304"/>
      <c r="G420" s="304"/>
      <c r="H420" s="304"/>
      <c r="I420" s="304"/>
      <c r="J420" s="304"/>
      <c r="K420" s="304"/>
      <c r="L420" s="304"/>
      <c r="M420" s="304"/>
      <c r="N420" s="304"/>
      <c r="O420" s="304"/>
      <c r="P420" s="304"/>
      <c r="Q420" s="304"/>
      <c r="R420" s="304"/>
      <c r="S420" s="304"/>
      <c r="T420" s="304"/>
      <c r="U420" s="304"/>
      <c r="V420" s="304"/>
      <c r="W420" s="304"/>
      <c r="X420" s="321"/>
      <c r="Y420" s="321"/>
    </row>
    <row r="421" spans="1:25" customFormat="1" ht="15.75" customHeight="1" x14ac:dyDescent="0.2">
      <c r="A421" s="304"/>
      <c r="B421" s="304"/>
      <c r="C421" s="304"/>
      <c r="D421" s="304"/>
      <c r="E421" s="304"/>
      <c r="F421" s="304"/>
      <c r="G421" s="304"/>
      <c r="H421" s="304"/>
      <c r="I421" s="304"/>
      <c r="J421" s="304"/>
      <c r="K421" s="304"/>
      <c r="L421" s="304"/>
      <c r="M421" s="304"/>
      <c r="N421" s="304"/>
      <c r="O421" s="304"/>
      <c r="P421" s="304"/>
      <c r="Q421" s="304"/>
      <c r="R421" s="304"/>
      <c r="S421" s="304"/>
      <c r="T421" s="304"/>
      <c r="U421" s="304"/>
      <c r="V421" s="304"/>
      <c r="W421" s="304"/>
      <c r="X421" s="321"/>
      <c r="Y421" s="321"/>
    </row>
    <row r="422" spans="1:25" customFormat="1" ht="15.75" customHeight="1" x14ac:dyDescent="0.2">
      <c r="A422" s="304"/>
      <c r="B422" s="304"/>
      <c r="C422" s="304"/>
      <c r="D422" s="304"/>
      <c r="E422" s="304"/>
      <c r="F422" s="304"/>
      <c r="G422" s="304"/>
      <c r="H422" s="304"/>
      <c r="I422" s="304"/>
      <c r="J422" s="304"/>
      <c r="K422" s="304"/>
      <c r="L422" s="304"/>
      <c r="M422" s="304"/>
      <c r="N422" s="304"/>
      <c r="O422" s="304"/>
      <c r="P422" s="304"/>
      <c r="Q422" s="304"/>
      <c r="R422" s="304"/>
      <c r="S422" s="304"/>
      <c r="T422" s="304"/>
      <c r="U422" s="304"/>
      <c r="V422" s="304"/>
      <c r="W422" s="304"/>
      <c r="X422" s="321"/>
      <c r="Y422" s="321"/>
    </row>
    <row r="423" spans="1:25" customFormat="1" ht="15.75" customHeight="1" x14ac:dyDescent="0.2">
      <c r="A423" s="304"/>
      <c r="B423" s="304"/>
      <c r="C423" s="304"/>
      <c r="D423" s="304"/>
      <c r="E423" s="304"/>
      <c r="F423" s="304"/>
      <c r="G423" s="304"/>
      <c r="H423" s="304"/>
      <c r="I423" s="304"/>
      <c r="J423" s="304"/>
      <c r="K423" s="304"/>
      <c r="L423" s="304"/>
      <c r="M423" s="304"/>
      <c r="N423" s="304"/>
      <c r="O423" s="304"/>
      <c r="P423" s="304"/>
      <c r="Q423" s="304"/>
      <c r="R423" s="304"/>
      <c r="S423" s="304"/>
      <c r="T423" s="304"/>
      <c r="U423" s="304"/>
      <c r="V423" s="304"/>
      <c r="W423" s="304"/>
      <c r="X423" s="321"/>
      <c r="Y423" s="321"/>
    </row>
    <row r="424" spans="1:25" customFormat="1" ht="15.75" customHeight="1" x14ac:dyDescent="0.2">
      <c r="A424" s="304"/>
      <c r="B424" s="304"/>
      <c r="C424" s="304"/>
      <c r="D424" s="304"/>
      <c r="E424" s="304"/>
      <c r="F424" s="304"/>
      <c r="G424" s="304"/>
      <c r="H424" s="304"/>
      <c r="I424" s="304"/>
      <c r="J424" s="304"/>
      <c r="K424" s="304"/>
      <c r="L424" s="304"/>
      <c r="M424" s="304"/>
      <c r="N424" s="304"/>
      <c r="O424" s="304"/>
      <c r="P424" s="304"/>
      <c r="Q424" s="304"/>
      <c r="R424" s="304"/>
      <c r="S424" s="304"/>
      <c r="T424" s="304"/>
      <c r="U424" s="304"/>
      <c r="V424" s="304"/>
      <c r="W424" s="304"/>
      <c r="X424" s="321"/>
      <c r="Y424" s="321"/>
    </row>
    <row r="425" spans="1:25" customFormat="1" ht="15.75" customHeight="1" x14ac:dyDescent="0.2">
      <c r="A425" s="304"/>
      <c r="B425" s="304"/>
      <c r="C425" s="304"/>
      <c r="D425" s="304"/>
      <c r="E425" s="304"/>
      <c r="F425" s="304"/>
      <c r="G425" s="304"/>
      <c r="H425" s="304"/>
      <c r="I425" s="304"/>
      <c r="J425" s="304"/>
      <c r="K425" s="304"/>
      <c r="L425" s="304"/>
      <c r="M425" s="304"/>
      <c r="N425" s="304"/>
      <c r="O425" s="304"/>
      <c r="P425" s="304"/>
      <c r="Q425" s="304"/>
      <c r="R425" s="304"/>
      <c r="S425" s="304"/>
      <c r="T425" s="304"/>
      <c r="U425" s="304"/>
      <c r="V425" s="304"/>
      <c r="W425" s="304"/>
      <c r="X425" s="321"/>
      <c r="Y425" s="321"/>
    </row>
    <row r="426" spans="1:25" customFormat="1" ht="15.75" customHeight="1" x14ac:dyDescent="0.2">
      <c r="A426" s="304"/>
      <c r="B426" s="304"/>
      <c r="C426" s="304"/>
      <c r="D426" s="304"/>
      <c r="E426" s="304"/>
      <c r="F426" s="304"/>
      <c r="G426" s="304"/>
      <c r="H426" s="304"/>
      <c r="I426" s="304"/>
      <c r="J426" s="304"/>
      <c r="K426" s="304"/>
      <c r="L426" s="304"/>
      <c r="M426" s="304"/>
      <c r="N426" s="304"/>
      <c r="O426" s="304"/>
      <c r="P426" s="304"/>
      <c r="Q426" s="304"/>
      <c r="R426" s="304"/>
      <c r="S426" s="304"/>
      <c r="T426" s="304"/>
      <c r="U426" s="304"/>
      <c r="V426" s="304"/>
      <c r="W426" s="304"/>
      <c r="X426" s="321"/>
      <c r="Y426" s="321"/>
    </row>
    <row r="427" spans="1:25" customFormat="1" ht="15.75" customHeight="1" x14ac:dyDescent="0.2">
      <c r="A427" s="304"/>
      <c r="B427" s="304"/>
      <c r="C427" s="304"/>
      <c r="D427" s="304"/>
      <c r="E427" s="304"/>
      <c r="F427" s="304"/>
      <c r="G427" s="304"/>
      <c r="H427" s="304"/>
      <c r="I427" s="304"/>
      <c r="J427" s="304"/>
      <c r="K427" s="304"/>
      <c r="L427" s="304"/>
      <c r="M427" s="304"/>
      <c r="N427" s="304"/>
      <c r="O427" s="304"/>
      <c r="P427" s="304"/>
      <c r="Q427" s="304"/>
      <c r="R427" s="304"/>
      <c r="S427" s="304"/>
      <c r="T427" s="304"/>
      <c r="U427" s="304"/>
      <c r="V427" s="304"/>
      <c r="W427" s="304"/>
      <c r="X427" s="321"/>
      <c r="Y427" s="321"/>
    </row>
    <row r="428" spans="1:25" customFormat="1" ht="15.75" customHeight="1" x14ac:dyDescent="0.2">
      <c r="A428" s="304"/>
      <c r="B428" s="304"/>
      <c r="C428" s="304"/>
      <c r="D428" s="304"/>
      <c r="E428" s="304"/>
      <c r="F428" s="304"/>
      <c r="G428" s="304"/>
      <c r="H428" s="304"/>
      <c r="I428" s="304"/>
      <c r="J428" s="304"/>
      <c r="K428" s="304"/>
      <c r="L428" s="304"/>
      <c r="M428" s="304"/>
      <c r="N428" s="304"/>
      <c r="O428" s="304"/>
      <c r="P428" s="304"/>
      <c r="Q428" s="304"/>
      <c r="R428" s="304"/>
      <c r="S428" s="304"/>
      <c r="T428" s="304"/>
      <c r="U428" s="304"/>
      <c r="V428" s="304"/>
      <c r="W428" s="304"/>
      <c r="X428" s="321"/>
      <c r="Y428" s="321"/>
    </row>
    <row r="429" spans="1:25" customFormat="1" ht="15.75" customHeight="1" x14ac:dyDescent="0.2">
      <c r="A429" s="304"/>
      <c r="B429" s="304"/>
      <c r="C429" s="304"/>
      <c r="D429" s="304"/>
      <c r="E429" s="304"/>
      <c r="F429" s="304"/>
      <c r="G429" s="304"/>
      <c r="H429" s="304"/>
      <c r="I429" s="304"/>
      <c r="J429" s="304"/>
      <c r="K429" s="304"/>
      <c r="L429" s="304"/>
      <c r="M429" s="304"/>
      <c r="N429" s="304"/>
      <c r="O429" s="304"/>
      <c r="P429" s="304"/>
      <c r="Q429" s="304"/>
      <c r="R429" s="304"/>
      <c r="S429" s="304"/>
      <c r="T429" s="304"/>
      <c r="U429" s="304"/>
      <c r="V429" s="304"/>
      <c r="W429" s="304"/>
      <c r="X429" s="321"/>
      <c r="Y429" s="321"/>
    </row>
    <row r="430" spans="1:25" customFormat="1" ht="15.75" customHeight="1" x14ac:dyDescent="0.2">
      <c r="A430" s="304"/>
      <c r="B430" s="304"/>
      <c r="C430" s="304"/>
      <c r="D430" s="304"/>
      <c r="E430" s="304"/>
      <c r="F430" s="304"/>
      <c r="G430" s="304"/>
      <c r="H430" s="304"/>
      <c r="I430" s="304"/>
      <c r="J430" s="304"/>
      <c r="K430" s="304"/>
      <c r="L430" s="304"/>
      <c r="M430" s="304"/>
      <c r="N430" s="304"/>
      <c r="O430" s="304"/>
      <c r="P430" s="304"/>
      <c r="Q430" s="304"/>
      <c r="R430" s="304"/>
      <c r="S430" s="304"/>
      <c r="T430" s="304"/>
      <c r="U430" s="304"/>
      <c r="V430" s="304"/>
      <c r="W430" s="304"/>
      <c r="X430" s="321"/>
      <c r="Y430" s="321"/>
    </row>
    <row r="431" spans="1:25" customFormat="1" ht="15.75" customHeight="1" x14ac:dyDescent="0.2">
      <c r="A431" s="304"/>
      <c r="B431" s="304"/>
      <c r="C431" s="304"/>
      <c r="D431" s="304"/>
      <c r="E431" s="304"/>
      <c r="F431" s="304"/>
      <c r="G431" s="304"/>
      <c r="H431" s="304"/>
      <c r="I431" s="304"/>
      <c r="J431" s="304"/>
      <c r="K431" s="304"/>
      <c r="L431" s="304"/>
      <c r="M431" s="304"/>
      <c r="N431" s="304"/>
      <c r="O431" s="304"/>
      <c r="P431" s="304"/>
      <c r="Q431" s="304"/>
      <c r="R431" s="304"/>
      <c r="S431" s="304"/>
      <c r="T431" s="304"/>
      <c r="U431" s="304"/>
      <c r="V431" s="304"/>
      <c r="W431" s="304"/>
      <c r="X431" s="321"/>
      <c r="Y431" s="321"/>
    </row>
    <row r="432" spans="1:25" customFormat="1" ht="15.75" customHeight="1" x14ac:dyDescent="0.2">
      <c r="A432" s="304"/>
      <c r="B432" s="304"/>
      <c r="C432" s="304"/>
      <c r="D432" s="304"/>
      <c r="E432" s="304"/>
      <c r="F432" s="304"/>
      <c r="G432" s="304"/>
      <c r="H432" s="304"/>
      <c r="I432" s="304"/>
      <c r="J432" s="304"/>
      <c r="K432" s="304"/>
      <c r="L432" s="304"/>
      <c r="M432" s="304"/>
      <c r="N432" s="304"/>
      <c r="O432" s="304"/>
      <c r="P432" s="304"/>
      <c r="Q432" s="304"/>
      <c r="R432" s="304"/>
      <c r="S432" s="304"/>
      <c r="T432" s="304"/>
      <c r="U432" s="304"/>
      <c r="V432" s="304"/>
      <c r="W432" s="304"/>
      <c r="X432" s="321"/>
      <c r="Y432" s="321"/>
    </row>
    <row r="433" spans="1:25" customFormat="1" ht="15.75" customHeight="1" x14ac:dyDescent="0.2">
      <c r="A433" s="304"/>
      <c r="B433" s="304"/>
      <c r="C433" s="304"/>
      <c r="D433" s="304"/>
      <c r="E433" s="304"/>
      <c r="F433" s="304"/>
      <c r="G433" s="304"/>
      <c r="H433" s="304"/>
      <c r="I433" s="304"/>
      <c r="J433" s="304"/>
      <c r="K433" s="304"/>
      <c r="L433" s="304"/>
      <c r="M433" s="304"/>
      <c r="N433" s="304"/>
      <c r="O433" s="304"/>
      <c r="P433" s="304"/>
      <c r="Q433" s="304"/>
      <c r="R433" s="304"/>
      <c r="S433" s="304"/>
      <c r="T433" s="304"/>
      <c r="U433" s="304"/>
      <c r="V433" s="304"/>
      <c r="W433" s="304"/>
      <c r="X433" s="321"/>
      <c r="Y433" s="321"/>
    </row>
    <row r="434" spans="1:25" customFormat="1" ht="15.75" customHeight="1" x14ac:dyDescent="0.2">
      <c r="A434" s="304"/>
      <c r="B434" s="304"/>
      <c r="C434" s="304"/>
      <c r="D434" s="304"/>
      <c r="E434" s="304"/>
      <c r="F434" s="304"/>
      <c r="G434" s="304"/>
      <c r="H434" s="304"/>
      <c r="I434" s="304"/>
      <c r="J434" s="304"/>
      <c r="K434" s="304"/>
      <c r="L434" s="304"/>
      <c r="M434" s="304"/>
      <c r="N434" s="304"/>
      <c r="O434" s="304"/>
      <c r="P434" s="304"/>
      <c r="Q434" s="304"/>
      <c r="R434" s="304"/>
      <c r="S434" s="304"/>
      <c r="T434" s="304"/>
      <c r="U434" s="304"/>
      <c r="V434" s="304"/>
      <c r="W434" s="304"/>
      <c r="X434" s="321"/>
      <c r="Y434" s="321"/>
    </row>
    <row r="435" spans="1:25" customFormat="1" ht="15.75" customHeight="1" x14ac:dyDescent="0.2">
      <c r="A435" s="304"/>
      <c r="B435" s="304"/>
      <c r="C435" s="304"/>
      <c r="D435" s="304"/>
      <c r="E435" s="304"/>
      <c r="F435" s="304"/>
      <c r="G435" s="304"/>
      <c r="H435" s="304"/>
      <c r="I435" s="304"/>
      <c r="J435" s="304"/>
      <c r="K435" s="304"/>
      <c r="L435" s="304"/>
      <c r="M435" s="304"/>
      <c r="N435" s="304"/>
      <c r="O435" s="304"/>
      <c r="P435" s="304"/>
      <c r="Q435" s="304"/>
      <c r="R435" s="304"/>
      <c r="S435" s="304"/>
      <c r="T435" s="304"/>
      <c r="U435" s="304"/>
      <c r="V435" s="304"/>
      <c r="W435" s="304"/>
      <c r="X435" s="321"/>
      <c r="Y435" s="321"/>
    </row>
    <row r="436" spans="1:25" customFormat="1" ht="15.75" customHeight="1" x14ac:dyDescent="0.2">
      <c r="A436" s="304"/>
      <c r="B436" s="304"/>
      <c r="C436" s="304"/>
      <c r="D436" s="304"/>
      <c r="E436" s="304"/>
      <c r="F436" s="304"/>
      <c r="G436" s="304"/>
      <c r="H436" s="304"/>
      <c r="I436" s="304"/>
      <c r="J436" s="304"/>
      <c r="K436" s="304"/>
      <c r="L436" s="304"/>
      <c r="M436" s="304"/>
      <c r="N436" s="304"/>
      <c r="O436" s="304"/>
      <c r="P436" s="304"/>
      <c r="Q436" s="304"/>
      <c r="R436" s="304"/>
      <c r="S436" s="304"/>
      <c r="T436" s="304"/>
      <c r="U436" s="304"/>
      <c r="V436" s="304"/>
      <c r="W436" s="304"/>
      <c r="X436" s="321"/>
      <c r="Y436" s="321"/>
    </row>
    <row r="437" spans="1:25" customFormat="1" ht="15.75" customHeight="1" x14ac:dyDescent="0.2">
      <c r="A437" s="304"/>
      <c r="B437" s="304"/>
      <c r="C437" s="304"/>
      <c r="D437" s="304"/>
      <c r="E437" s="304"/>
      <c r="F437" s="304"/>
      <c r="G437" s="304"/>
      <c r="H437" s="304"/>
      <c r="I437" s="304"/>
      <c r="J437" s="304"/>
      <c r="K437" s="304"/>
      <c r="L437" s="304"/>
      <c r="M437" s="304"/>
      <c r="N437" s="304"/>
      <c r="O437" s="304"/>
      <c r="P437" s="304"/>
      <c r="Q437" s="304"/>
      <c r="R437" s="304"/>
      <c r="S437" s="304"/>
      <c r="T437" s="304"/>
      <c r="U437" s="304"/>
      <c r="V437" s="304"/>
      <c r="W437" s="304"/>
      <c r="X437" s="321"/>
      <c r="Y437" s="321"/>
    </row>
    <row r="438" spans="1:25" customFormat="1" ht="15.75" customHeight="1" x14ac:dyDescent="0.2">
      <c r="A438" s="304"/>
      <c r="B438" s="304"/>
      <c r="C438" s="304"/>
      <c r="D438" s="304"/>
      <c r="E438" s="304"/>
      <c r="F438" s="304"/>
      <c r="G438" s="304"/>
      <c r="H438" s="304"/>
      <c r="I438" s="304"/>
      <c r="J438" s="304"/>
      <c r="K438" s="304"/>
      <c r="L438" s="304"/>
      <c r="M438" s="304"/>
      <c r="N438" s="304"/>
      <c r="O438" s="304"/>
      <c r="P438" s="304"/>
      <c r="Q438" s="304"/>
      <c r="R438" s="304"/>
      <c r="S438" s="304"/>
      <c r="T438" s="304"/>
      <c r="U438" s="304"/>
      <c r="V438" s="304"/>
      <c r="W438" s="304"/>
      <c r="X438" s="321"/>
      <c r="Y438" s="321"/>
    </row>
    <row r="439" spans="1:25" customFormat="1" ht="15.75" customHeight="1" x14ac:dyDescent="0.2">
      <c r="A439" s="304"/>
      <c r="B439" s="304"/>
      <c r="C439" s="304"/>
      <c r="D439" s="304"/>
      <c r="E439" s="304"/>
      <c r="F439" s="304"/>
      <c r="G439" s="304"/>
      <c r="H439" s="304"/>
      <c r="I439" s="304"/>
      <c r="J439" s="304"/>
      <c r="K439" s="304"/>
      <c r="L439" s="304"/>
      <c r="M439" s="304"/>
      <c r="N439" s="304"/>
      <c r="O439" s="304"/>
      <c r="P439" s="304"/>
      <c r="Q439" s="304"/>
      <c r="R439" s="304"/>
      <c r="S439" s="304"/>
      <c r="T439" s="304"/>
      <c r="U439" s="304"/>
      <c r="V439" s="304"/>
      <c r="W439" s="304"/>
      <c r="X439" s="321"/>
      <c r="Y439" s="321"/>
    </row>
    <row r="440" spans="1:25" customFormat="1" ht="15.75" customHeight="1" x14ac:dyDescent="0.2">
      <c r="A440" s="304"/>
      <c r="B440" s="304"/>
      <c r="C440" s="304"/>
      <c r="D440" s="304"/>
      <c r="E440" s="304"/>
      <c r="F440" s="304"/>
      <c r="G440" s="304"/>
      <c r="H440" s="304"/>
      <c r="I440" s="304"/>
      <c r="J440" s="304"/>
      <c r="K440" s="304"/>
      <c r="L440" s="304"/>
      <c r="M440" s="304"/>
      <c r="N440" s="304"/>
      <c r="O440" s="304"/>
      <c r="P440" s="304"/>
      <c r="Q440" s="304"/>
      <c r="R440" s="304"/>
      <c r="S440" s="304"/>
      <c r="T440" s="304"/>
      <c r="U440" s="304"/>
      <c r="V440" s="304"/>
      <c r="W440" s="304"/>
      <c r="X440" s="321"/>
      <c r="Y440" s="321"/>
    </row>
    <row r="441" spans="1:25" customFormat="1" ht="15.75" customHeight="1" x14ac:dyDescent="0.2">
      <c r="A441" s="304"/>
      <c r="B441" s="304"/>
      <c r="C441" s="304"/>
      <c r="D441" s="304"/>
      <c r="E441" s="304"/>
      <c r="F441" s="304"/>
      <c r="G441" s="304"/>
      <c r="H441" s="304"/>
      <c r="I441" s="304"/>
      <c r="J441" s="304"/>
      <c r="K441" s="304"/>
      <c r="L441" s="304"/>
      <c r="M441" s="304"/>
      <c r="N441" s="304"/>
      <c r="O441" s="304"/>
      <c r="P441" s="304"/>
      <c r="Q441" s="304"/>
      <c r="R441" s="304"/>
      <c r="S441" s="304"/>
      <c r="T441" s="304"/>
      <c r="U441" s="304"/>
      <c r="V441" s="304"/>
      <c r="W441" s="304"/>
      <c r="X441" s="321"/>
      <c r="Y441" s="321"/>
    </row>
    <row r="442" spans="1:25" customFormat="1" ht="15.75" customHeight="1" x14ac:dyDescent="0.2">
      <c r="A442" s="304"/>
      <c r="B442" s="304"/>
      <c r="C442" s="304"/>
      <c r="D442" s="304"/>
      <c r="E442" s="304"/>
      <c r="F442" s="304"/>
      <c r="G442" s="304"/>
      <c r="H442" s="304"/>
      <c r="I442" s="304"/>
      <c r="J442" s="304"/>
      <c r="K442" s="304"/>
      <c r="L442" s="304"/>
      <c r="M442" s="304"/>
      <c r="N442" s="304"/>
      <c r="O442" s="304"/>
      <c r="P442" s="304"/>
      <c r="Q442" s="304"/>
      <c r="R442" s="304"/>
      <c r="S442" s="304"/>
      <c r="T442" s="304"/>
      <c r="U442" s="304"/>
      <c r="V442" s="304"/>
      <c r="W442" s="304"/>
      <c r="X442" s="321"/>
      <c r="Y442" s="321"/>
    </row>
    <row r="443" spans="1:25" customFormat="1" ht="15.75" customHeight="1" x14ac:dyDescent="0.2">
      <c r="A443" s="304"/>
      <c r="B443" s="304"/>
      <c r="C443" s="304"/>
      <c r="D443" s="304"/>
      <c r="E443" s="304"/>
      <c r="F443" s="304"/>
      <c r="G443" s="304"/>
      <c r="H443" s="304"/>
      <c r="I443" s="304"/>
      <c r="J443" s="304"/>
      <c r="K443" s="304"/>
      <c r="L443" s="304"/>
      <c r="M443" s="304"/>
      <c r="N443" s="304"/>
      <c r="O443" s="304"/>
      <c r="P443" s="304"/>
      <c r="Q443" s="304"/>
      <c r="R443" s="304"/>
      <c r="S443" s="304"/>
      <c r="T443" s="304"/>
      <c r="U443" s="304"/>
      <c r="V443" s="304"/>
      <c r="W443" s="304"/>
      <c r="X443" s="321"/>
      <c r="Y443" s="321"/>
    </row>
    <row r="444" spans="1:25" customFormat="1" ht="15.75" customHeight="1" x14ac:dyDescent="0.2">
      <c r="A444" s="304"/>
      <c r="B444" s="304"/>
      <c r="C444" s="304"/>
      <c r="D444" s="304"/>
      <c r="E444" s="304"/>
      <c r="F444" s="304"/>
      <c r="G444" s="304"/>
      <c r="H444" s="304"/>
      <c r="I444" s="304"/>
      <c r="J444" s="304"/>
      <c r="K444" s="304"/>
      <c r="L444" s="304"/>
      <c r="M444" s="304"/>
      <c r="N444" s="304"/>
      <c r="O444" s="304"/>
      <c r="P444" s="304"/>
      <c r="Q444" s="304"/>
      <c r="R444" s="304"/>
      <c r="S444" s="304"/>
      <c r="T444" s="304"/>
      <c r="U444" s="304"/>
      <c r="V444" s="304"/>
      <c r="W444" s="304"/>
      <c r="X444" s="321"/>
      <c r="Y444" s="321"/>
    </row>
    <row r="445" spans="1:25" customFormat="1" ht="15.75" customHeight="1" x14ac:dyDescent="0.2">
      <c r="A445" s="304"/>
      <c r="B445" s="304"/>
      <c r="C445" s="304"/>
      <c r="D445" s="304"/>
      <c r="E445" s="304"/>
      <c r="F445" s="304"/>
      <c r="G445" s="304"/>
      <c r="H445" s="304"/>
      <c r="I445" s="304"/>
      <c r="J445" s="304"/>
      <c r="K445" s="304"/>
      <c r="L445" s="304"/>
      <c r="M445" s="304"/>
      <c r="N445" s="304"/>
      <c r="O445" s="304"/>
      <c r="P445" s="304"/>
      <c r="Q445" s="304"/>
      <c r="R445" s="304"/>
      <c r="S445" s="304"/>
      <c r="T445" s="304"/>
      <c r="U445" s="304"/>
      <c r="V445" s="304"/>
      <c r="W445" s="304"/>
      <c r="X445" s="321"/>
      <c r="Y445" s="321"/>
    </row>
    <row r="446" spans="1:25" customFormat="1" ht="15.75" customHeight="1" x14ac:dyDescent="0.2">
      <c r="A446" s="304"/>
      <c r="B446" s="304"/>
      <c r="C446" s="304"/>
      <c r="D446" s="304"/>
      <c r="E446" s="304"/>
      <c r="F446" s="304"/>
      <c r="G446" s="304"/>
      <c r="H446" s="304"/>
      <c r="I446" s="304"/>
      <c r="J446" s="304"/>
      <c r="K446" s="304"/>
      <c r="L446" s="304"/>
      <c r="M446" s="304"/>
      <c r="N446" s="304"/>
      <c r="O446" s="304"/>
      <c r="P446" s="304"/>
      <c r="Q446" s="304"/>
      <c r="R446" s="304"/>
      <c r="S446" s="304"/>
      <c r="T446" s="304"/>
      <c r="U446" s="304"/>
      <c r="V446" s="304"/>
      <c r="W446" s="304"/>
      <c r="X446" s="321"/>
      <c r="Y446" s="321"/>
    </row>
    <row r="447" spans="1:25" customFormat="1" ht="15.75" customHeight="1" x14ac:dyDescent="0.2">
      <c r="A447" s="304"/>
      <c r="B447" s="304"/>
      <c r="C447" s="304"/>
      <c r="D447" s="304"/>
      <c r="E447" s="304"/>
      <c r="F447" s="304"/>
      <c r="G447" s="304"/>
      <c r="H447" s="304"/>
      <c r="I447" s="304"/>
      <c r="J447" s="304"/>
      <c r="K447" s="304"/>
      <c r="L447" s="304"/>
      <c r="M447" s="304"/>
      <c r="N447" s="304"/>
      <c r="O447" s="304"/>
      <c r="P447" s="304"/>
      <c r="Q447" s="304"/>
      <c r="R447" s="304"/>
      <c r="S447" s="304"/>
      <c r="T447" s="304"/>
      <c r="U447" s="304"/>
      <c r="V447" s="304"/>
      <c r="W447" s="304"/>
      <c r="X447" s="321"/>
      <c r="Y447" s="321"/>
    </row>
    <row r="448" spans="1:25" customFormat="1" ht="15.75" customHeight="1" x14ac:dyDescent="0.2">
      <c r="A448" s="304"/>
      <c r="B448" s="304"/>
      <c r="C448" s="304"/>
      <c r="D448" s="304"/>
      <c r="E448" s="304"/>
      <c r="F448" s="304"/>
      <c r="G448" s="304"/>
      <c r="H448" s="304"/>
      <c r="I448" s="304"/>
      <c r="J448" s="304"/>
      <c r="K448" s="304"/>
      <c r="L448" s="304"/>
      <c r="M448" s="304"/>
      <c r="N448" s="304"/>
      <c r="O448" s="304"/>
      <c r="P448" s="304"/>
      <c r="Q448" s="304"/>
      <c r="R448" s="304"/>
      <c r="S448" s="304"/>
      <c r="T448" s="304"/>
      <c r="U448" s="304"/>
      <c r="V448" s="304"/>
      <c r="W448" s="304"/>
      <c r="X448" s="321"/>
      <c r="Y448" s="321"/>
    </row>
    <row r="449" spans="1:25" customFormat="1" ht="15.75" customHeight="1" x14ac:dyDescent="0.2">
      <c r="A449" s="304"/>
      <c r="B449" s="304"/>
      <c r="C449" s="304"/>
      <c r="D449" s="304"/>
      <c r="E449" s="304"/>
      <c r="F449" s="304"/>
      <c r="G449" s="304"/>
      <c r="H449" s="304"/>
      <c r="I449" s="304"/>
      <c r="J449" s="304"/>
      <c r="K449" s="304"/>
      <c r="L449" s="304"/>
      <c r="M449" s="304"/>
      <c r="N449" s="304"/>
      <c r="O449" s="304"/>
      <c r="P449" s="304"/>
      <c r="Q449" s="304"/>
      <c r="R449" s="304"/>
      <c r="S449" s="304"/>
      <c r="T449" s="304"/>
      <c r="U449" s="304"/>
      <c r="V449" s="304"/>
      <c r="W449" s="304"/>
      <c r="X449" s="321"/>
      <c r="Y449" s="321"/>
    </row>
    <row r="450" spans="1:25" customFormat="1" ht="15.75" customHeight="1" x14ac:dyDescent="0.2">
      <c r="A450" s="304"/>
      <c r="B450" s="304"/>
      <c r="C450" s="304"/>
      <c r="D450" s="304"/>
      <c r="E450" s="304"/>
      <c r="F450" s="304"/>
      <c r="G450" s="304"/>
      <c r="H450" s="304"/>
      <c r="I450" s="304"/>
      <c r="J450" s="304"/>
      <c r="K450" s="304"/>
      <c r="L450" s="304"/>
      <c r="M450" s="304"/>
      <c r="N450" s="304"/>
      <c r="O450" s="304"/>
      <c r="P450" s="304"/>
      <c r="Q450" s="304"/>
      <c r="R450" s="304"/>
      <c r="S450" s="304"/>
      <c r="T450" s="304"/>
      <c r="U450" s="304"/>
      <c r="V450" s="304"/>
      <c r="W450" s="304"/>
      <c r="X450" s="321"/>
      <c r="Y450" s="321"/>
    </row>
    <row r="451" spans="1:25" customFormat="1" ht="15.75" customHeight="1" x14ac:dyDescent="0.2">
      <c r="A451" s="304"/>
      <c r="B451" s="304"/>
      <c r="C451" s="304"/>
      <c r="D451" s="304"/>
      <c r="E451" s="304"/>
      <c r="F451" s="304"/>
      <c r="G451" s="304"/>
      <c r="H451" s="304"/>
      <c r="I451" s="304"/>
      <c r="J451" s="304"/>
      <c r="K451" s="304"/>
      <c r="L451" s="304"/>
      <c r="M451" s="304"/>
      <c r="N451" s="304"/>
      <c r="O451" s="304"/>
      <c r="P451" s="304"/>
      <c r="Q451" s="304"/>
      <c r="R451" s="304"/>
      <c r="S451" s="304"/>
      <c r="T451" s="304"/>
      <c r="U451" s="304"/>
      <c r="V451" s="304"/>
      <c r="W451" s="304"/>
      <c r="X451" s="321"/>
      <c r="Y451" s="321"/>
    </row>
    <row r="452" spans="1:25" customFormat="1" ht="15.75" customHeight="1" x14ac:dyDescent="0.2">
      <c r="A452" s="304"/>
      <c r="B452" s="304"/>
      <c r="C452" s="304"/>
      <c r="D452" s="304"/>
      <c r="E452" s="304"/>
      <c r="F452" s="304"/>
      <c r="G452" s="304"/>
      <c r="H452" s="304"/>
      <c r="I452" s="304"/>
      <c r="J452" s="304"/>
      <c r="K452" s="304"/>
      <c r="L452" s="304"/>
      <c r="M452" s="304"/>
      <c r="N452" s="304"/>
      <c r="O452" s="304"/>
      <c r="P452" s="304"/>
      <c r="Q452" s="304"/>
      <c r="R452" s="304"/>
      <c r="S452" s="304"/>
      <c r="T452" s="304"/>
      <c r="U452" s="304"/>
      <c r="V452" s="304"/>
      <c r="W452" s="304"/>
      <c r="X452" s="321"/>
      <c r="Y452" s="321"/>
    </row>
    <row r="453" spans="1:25" customFormat="1" ht="15.75" customHeight="1" x14ac:dyDescent="0.2">
      <c r="A453" s="304"/>
      <c r="B453" s="304"/>
      <c r="C453" s="304"/>
      <c r="D453" s="304"/>
      <c r="E453" s="304"/>
      <c r="F453" s="304"/>
      <c r="G453" s="304"/>
      <c r="H453" s="304"/>
      <c r="I453" s="304"/>
      <c r="J453" s="304"/>
      <c r="K453" s="304"/>
      <c r="L453" s="304"/>
      <c r="M453" s="304"/>
      <c r="N453" s="304"/>
      <c r="O453" s="304"/>
      <c r="P453" s="304"/>
      <c r="Q453" s="304"/>
      <c r="R453" s="304"/>
      <c r="S453" s="304"/>
      <c r="T453" s="304"/>
      <c r="U453" s="304"/>
      <c r="V453" s="304"/>
      <c r="W453" s="304"/>
      <c r="X453" s="321"/>
      <c r="Y453" s="321"/>
    </row>
    <row r="454" spans="1:25" customFormat="1" ht="15.75" customHeight="1" x14ac:dyDescent="0.2">
      <c r="A454" s="304"/>
      <c r="B454" s="304"/>
      <c r="C454" s="304"/>
      <c r="D454" s="304"/>
      <c r="E454" s="304"/>
      <c r="F454" s="304"/>
      <c r="G454" s="304"/>
      <c r="H454" s="304"/>
      <c r="I454" s="304"/>
      <c r="J454" s="304"/>
      <c r="K454" s="304"/>
      <c r="L454" s="304"/>
      <c r="M454" s="304"/>
      <c r="N454" s="304"/>
      <c r="O454" s="304"/>
      <c r="P454" s="304"/>
      <c r="Q454" s="304"/>
      <c r="R454" s="304"/>
      <c r="S454" s="304"/>
      <c r="T454" s="304"/>
      <c r="U454" s="304"/>
      <c r="V454" s="304"/>
      <c r="W454" s="304"/>
      <c r="X454" s="321"/>
      <c r="Y454" s="321"/>
    </row>
    <row r="455" spans="1:25" customFormat="1" ht="15.75" customHeight="1" x14ac:dyDescent="0.2">
      <c r="A455" s="304"/>
      <c r="B455" s="304"/>
      <c r="C455" s="304"/>
      <c r="D455" s="304"/>
      <c r="E455" s="304"/>
      <c r="F455" s="304"/>
      <c r="G455" s="304"/>
      <c r="H455" s="304"/>
      <c r="I455" s="304"/>
      <c r="J455" s="304"/>
      <c r="K455" s="304"/>
      <c r="L455" s="304"/>
      <c r="M455" s="304"/>
      <c r="N455" s="304"/>
      <c r="O455" s="304"/>
      <c r="P455" s="304"/>
      <c r="Q455" s="304"/>
      <c r="R455" s="304"/>
      <c r="S455" s="304"/>
      <c r="T455" s="304"/>
      <c r="U455" s="304"/>
      <c r="V455" s="304"/>
      <c r="W455" s="304"/>
      <c r="X455" s="321"/>
      <c r="Y455" s="321"/>
    </row>
    <row r="456" spans="1:25" customFormat="1" ht="15.75" customHeight="1" x14ac:dyDescent="0.2">
      <c r="A456" s="304"/>
      <c r="B456" s="304"/>
      <c r="C456" s="304"/>
      <c r="D456" s="304"/>
      <c r="E456" s="304"/>
      <c r="F456" s="304"/>
      <c r="G456" s="304"/>
      <c r="H456" s="304"/>
      <c r="I456" s="304"/>
      <c r="J456" s="304"/>
      <c r="K456" s="304"/>
      <c r="L456" s="304"/>
      <c r="M456" s="304"/>
      <c r="N456" s="304"/>
      <c r="O456" s="304"/>
      <c r="P456" s="304"/>
      <c r="Q456" s="304"/>
      <c r="R456" s="304"/>
      <c r="S456" s="304"/>
      <c r="T456" s="304"/>
      <c r="U456" s="304"/>
      <c r="V456" s="304"/>
      <c r="W456" s="304"/>
      <c r="X456" s="321"/>
      <c r="Y456" s="321"/>
    </row>
    <row r="457" spans="1:25" customFormat="1" ht="15.75" customHeight="1" x14ac:dyDescent="0.2">
      <c r="A457" s="304"/>
      <c r="B457" s="304"/>
      <c r="C457" s="304"/>
      <c r="D457" s="304"/>
      <c r="E457" s="304"/>
      <c r="F457" s="304"/>
      <c r="G457" s="304"/>
      <c r="H457" s="304"/>
      <c r="I457" s="304"/>
      <c r="J457" s="304"/>
      <c r="K457" s="304"/>
      <c r="L457" s="304"/>
      <c r="M457" s="304"/>
      <c r="N457" s="304"/>
      <c r="O457" s="304"/>
      <c r="P457" s="304"/>
      <c r="Q457" s="304"/>
      <c r="R457" s="304"/>
      <c r="S457" s="304"/>
      <c r="T457" s="304"/>
      <c r="U457" s="304"/>
      <c r="V457" s="304"/>
      <c r="W457" s="304"/>
      <c r="X457" s="321"/>
      <c r="Y457" s="321"/>
    </row>
    <row r="458" spans="1:25" customFormat="1" ht="15.75" customHeight="1" x14ac:dyDescent="0.2">
      <c r="A458" s="304"/>
      <c r="B458" s="304"/>
      <c r="C458" s="304"/>
      <c r="D458" s="304"/>
      <c r="E458" s="304"/>
      <c r="F458" s="304"/>
      <c r="G458" s="304"/>
      <c r="H458" s="304"/>
      <c r="I458" s="304"/>
      <c r="J458" s="304"/>
      <c r="K458" s="304"/>
      <c r="L458" s="304"/>
      <c r="M458" s="304"/>
      <c r="N458" s="304"/>
      <c r="O458" s="304"/>
      <c r="P458" s="304"/>
      <c r="Q458" s="304"/>
      <c r="R458" s="304"/>
      <c r="S458" s="304"/>
      <c r="T458" s="304"/>
      <c r="U458" s="304"/>
      <c r="V458" s="304"/>
      <c r="W458" s="304"/>
      <c r="X458" s="321"/>
      <c r="Y458" s="321"/>
    </row>
    <row r="459" spans="1:25" customFormat="1" ht="15.75" customHeight="1" x14ac:dyDescent="0.2">
      <c r="A459" s="304"/>
      <c r="B459" s="304"/>
      <c r="C459" s="304"/>
      <c r="D459" s="304"/>
      <c r="E459" s="304"/>
      <c r="F459" s="304"/>
      <c r="G459" s="304"/>
      <c r="H459" s="304"/>
      <c r="I459" s="304"/>
      <c r="J459" s="304"/>
      <c r="K459" s="304"/>
      <c r="L459" s="304"/>
      <c r="M459" s="304"/>
      <c r="N459" s="304"/>
      <c r="O459" s="304"/>
      <c r="P459" s="304"/>
      <c r="Q459" s="304"/>
      <c r="R459" s="304"/>
      <c r="S459" s="304"/>
      <c r="T459" s="304"/>
      <c r="U459" s="304"/>
      <c r="V459" s="304"/>
      <c r="W459" s="304"/>
      <c r="X459" s="321"/>
      <c r="Y459" s="321"/>
    </row>
    <row r="460" spans="1:25" customFormat="1" ht="15.75" customHeight="1" x14ac:dyDescent="0.2">
      <c r="A460" s="304"/>
      <c r="B460" s="304"/>
      <c r="C460" s="304"/>
      <c r="D460" s="304"/>
      <c r="E460" s="304"/>
      <c r="F460" s="304"/>
      <c r="G460" s="304"/>
      <c r="H460" s="304"/>
      <c r="I460" s="304"/>
      <c r="J460" s="304"/>
      <c r="K460" s="304"/>
      <c r="L460" s="304"/>
      <c r="M460" s="304"/>
      <c r="N460" s="304"/>
      <c r="O460" s="304"/>
      <c r="P460" s="304"/>
      <c r="Q460" s="304"/>
      <c r="R460" s="304"/>
      <c r="S460" s="304"/>
      <c r="T460" s="304"/>
      <c r="U460" s="304"/>
      <c r="V460" s="304"/>
      <c r="W460" s="304"/>
      <c r="X460" s="321"/>
      <c r="Y460" s="321"/>
    </row>
    <row r="461" spans="1:25" customFormat="1" ht="15.75" customHeight="1" x14ac:dyDescent="0.2">
      <c r="A461" s="304"/>
      <c r="B461" s="304"/>
      <c r="C461" s="304"/>
      <c r="D461" s="304"/>
      <c r="E461" s="304"/>
      <c r="F461" s="304"/>
      <c r="G461" s="304"/>
      <c r="H461" s="304"/>
      <c r="I461" s="304"/>
      <c r="J461" s="304"/>
      <c r="K461" s="304"/>
      <c r="L461" s="304"/>
      <c r="M461" s="304"/>
      <c r="N461" s="304"/>
      <c r="O461" s="304"/>
      <c r="P461" s="304"/>
      <c r="Q461" s="304"/>
      <c r="R461" s="304"/>
      <c r="S461" s="304"/>
      <c r="T461" s="304"/>
      <c r="U461" s="304"/>
      <c r="V461" s="304"/>
      <c r="W461" s="304"/>
      <c r="X461" s="321"/>
      <c r="Y461" s="321"/>
    </row>
    <row r="462" spans="1:25" customFormat="1" ht="15.75" customHeight="1" x14ac:dyDescent="0.2">
      <c r="A462" s="304"/>
      <c r="B462" s="304"/>
      <c r="C462" s="304"/>
      <c r="D462" s="304"/>
      <c r="E462" s="304"/>
      <c r="F462" s="304"/>
      <c r="G462" s="304"/>
      <c r="H462" s="304"/>
      <c r="I462" s="304"/>
      <c r="J462" s="304"/>
      <c r="K462" s="304"/>
      <c r="L462" s="304"/>
      <c r="M462" s="304"/>
      <c r="N462" s="304"/>
      <c r="O462" s="304"/>
      <c r="P462" s="304"/>
      <c r="Q462" s="304"/>
      <c r="R462" s="304"/>
      <c r="S462" s="304"/>
      <c r="T462" s="304"/>
      <c r="U462" s="304"/>
      <c r="V462" s="304"/>
      <c r="W462" s="304"/>
      <c r="X462" s="321"/>
      <c r="Y462" s="321"/>
    </row>
    <row r="463" spans="1:25" customFormat="1" ht="15.75" customHeight="1" x14ac:dyDescent="0.2">
      <c r="A463" s="304"/>
      <c r="B463" s="304"/>
      <c r="C463" s="304"/>
      <c r="D463" s="304"/>
      <c r="E463" s="304"/>
      <c r="F463" s="304"/>
      <c r="G463" s="304"/>
      <c r="H463" s="304"/>
      <c r="I463" s="304"/>
      <c r="J463" s="304"/>
      <c r="K463" s="304"/>
      <c r="L463" s="304"/>
      <c r="M463" s="304"/>
      <c r="N463" s="304"/>
      <c r="O463" s="304"/>
      <c r="P463" s="304"/>
      <c r="Q463" s="304"/>
      <c r="R463" s="304"/>
      <c r="S463" s="304"/>
      <c r="T463" s="304"/>
      <c r="U463" s="304"/>
      <c r="V463" s="304"/>
      <c r="W463" s="304"/>
      <c r="X463" s="321"/>
      <c r="Y463" s="321"/>
    </row>
    <row r="464" spans="1:25" customFormat="1" ht="15.75" customHeight="1" x14ac:dyDescent="0.2">
      <c r="A464" s="304"/>
      <c r="B464" s="304"/>
      <c r="C464" s="304"/>
      <c r="D464" s="304"/>
      <c r="E464" s="304"/>
      <c r="F464" s="304"/>
      <c r="G464" s="304"/>
      <c r="H464" s="304"/>
      <c r="I464" s="304"/>
      <c r="J464" s="304"/>
      <c r="K464" s="304"/>
      <c r="L464" s="304"/>
      <c r="M464" s="304"/>
      <c r="N464" s="304"/>
      <c r="O464" s="304"/>
      <c r="P464" s="304"/>
      <c r="Q464" s="304"/>
      <c r="R464" s="304"/>
      <c r="S464" s="304"/>
      <c r="T464" s="304"/>
      <c r="U464" s="304"/>
      <c r="V464" s="304"/>
      <c r="W464" s="304"/>
      <c r="X464" s="321"/>
      <c r="Y464" s="321"/>
    </row>
    <row r="465" spans="1:25" customFormat="1" ht="15.75" customHeight="1" x14ac:dyDescent="0.2">
      <c r="A465" s="304"/>
      <c r="B465" s="304"/>
      <c r="C465" s="304"/>
      <c r="D465" s="304"/>
      <c r="E465" s="304"/>
      <c r="F465" s="304"/>
      <c r="G465" s="304"/>
      <c r="H465" s="304"/>
      <c r="I465" s="304"/>
      <c r="J465" s="304"/>
      <c r="K465" s="304"/>
      <c r="L465" s="304"/>
      <c r="M465" s="304"/>
      <c r="N465" s="304"/>
      <c r="O465" s="304"/>
      <c r="P465" s="304"/>
      <c r="Q465" s="304"/>
      <c r="R465" s="304"/>
      <c r="S465" s="304"/>
      <c r="T465" s="304"/>
      <c r="U465" s="304"/>
      <c r="V465" s="304"/>
      <c r="W465" s="304"/>
      <c r="X465" s="321"/>
      <c r="Y465" s="321"/>
    </row>
    <row r="466" spans="1:25" customFormat="1" ht="15.75" customHeight="1" x14ac:dyDescent="0.2">
      <c r="A466" s="304"/>
      <c r="B466" s="304"/>
      <c r="C466" s="304"/>
      <c r="D466" s="304"/>
      <c r="E466" s="304"/>
      <c r="F466" s="304"/>
      <c r="G466" s="304"/>
      <c r="H466" s="304"/>
      <c r="I466" s="304"/>
      <c r="J466" s="304"/>
      <c r="K466" s="304"/>
      <c r="L466" s="304"/>
      <c r="M466" s="304"/>
      <c r="N466" s="304"/>
      <c r="O466" s="304"/>
      <c r="P466" s="304"/>
      <c r="Q466" s="304"/>
      <c r="R466" s="304"/>
      <c r="S466" s="304"/>
      <c r="T466" s="304"/>
      <c r="U466" s="304"/>
      <c r="V466" s="304"/>
      <c r="W466" s="304"/>
      <c r="X466" s="321"/>
      <c r="Y466" s="321"/>
    </row>
    <row r="467" spans="1:25" customFormat="1" ht="15.75" customHeight="1" x14ac:dyDescent="0.2">
      <c r="A467" s="304"/>
      <c r="B467" s="304"/>
      <c r="C467" s="304"/>
      <c r="D467" s="304"/>
      <c r="E467" s="304"/>
      <c r="F467" s="304"/>
      <c r="G467" s="304"/>
      <c r="H467" s="304"/>
      <c r="I467" s="304"/>
      <c r="J467" s="304"/>
      <c r="K467" s="304"/>
      <c r="L467" s="304"/>
      <c r="M467" s="304"/>
      <c r="N467" s="304"/>
      <c r="O467" s="304"/>
      <c r="P467" s="304"/>
      <c r="Q467" s="304"/>
      <c r="R467" s="304"/>
      <c r="S467" s="304"/>
      <c r="T467" s="304"/>
      <c r="U467" s="304"/>
      <c r="V467" s="304"/>
      <c r="W467" s="304"/>
      <c r="X467" s="321"/>
      <c r="Y467" s="321"/>
    </row>
    <row r="468" spans="1:25" customFormat="1" ht="15.75" customHeight="1" x14ac:dyDescent="0.2">
      <c r="A468" s="304"/>
      <c r="B468" s="304"/>
      <c r="C468" s="304"/>
      <c r="D468" s="304"/>
      <c r="E468" s="304"/>
      <c r="F468" s="304"/>
      <c r="G468" s="304"/>
      <c r="H468" s="304"/>
      <c r="I468" s="304"/>
      <c r="J468" s="304"/>
      <c r="K468" s="304"/>
      <c r="L468" s="304"/>
      <c r="M468" s="304"/>
      <c r="N468" s="304"/>
      <c r="O468" s="304"/>
      <c r="P468" s="304"/>
      <c r="Q468" s="304"/>
      <c r="R468" s="304"/>
      <c r="S468" s="304"/>
      <c r="T468" s="304"/>
      <c r="U468" s="304"/>
      <c r="V468" s="304"/>
      <c r="W468" s="304"/>
      <c r="X468" s="321"/>
      <c r="Y468" s="321"/>
    </row>
    <row r="469" spans="1:25" customFormat="1" ht="15.75" customHeight="1" x14ac:dyDescent="0.2">
      <c r="A469" s="304"/>
      <c r="B469" s="304"/>
      <c r="C469" s="304"/>
      <c r="D469" s="304"/>
      <c r="E469" s="304"/>
      <c r="F469" s="304"/>
      <c r="G469" s="304"/>
      <c r="H469" s="304"/>
      <c r="I469" s="304"/>
      <c r="J469" s="304"/>
      <c r="K469" s="304"/>
      <c r="L469" s="304"/>
      <c r="M469" s="304"/>
      <c r="N469" s="304"/>
      <c r="O469" s="304"/>
      <c r="P469" s="304"/>
      <c r="Q469" s="304"/>
      <c r="R469" s="304"/>
      <c r="S469" s="304"/>
      <c r="T469" s="304"/>
      <c r="U469" s="304"/>
      <c r="V469" s="304"/>
      <c r="W469" s="304"/>
      <c r="X469" s="321"/>
      <c r="Y469" s="321"/>
    </row>
    <row r="470" spans="1:25" customFormat="1" ht="15.75" customHeight="1" x14ac:dyDescent="0.2">
      <c r="A470" s="304"/>
      <c r="B470" s="304"/>
      <c r="C470" s="304"/>
      <c r="D470" s="304"/>
      <c r="E470" s="304"/>
      <c r="F470" s="304"/>
      <c r="G470" s="304"/>
      <c r="H470" s="304"/>
      <c r="I470" s="304"/>
      <c r="J470" s="304"/>
      <c r="K470" s="304"/>
      <c r="L470" s="304"/>
      <c r="M470" s="304"/>
      <c r="N470" s="304"/>
      <c r="O470" s="304"/>
      <c r="P470" s="304"/>
      <c r="Q470" s="304"/>
      <c r="R470" s="304"/>
      <c r="S470" s="304"/>
      <c r="T470" s="304"/>
      <c r="U470" s="304"/>
      <c r="V470" s="304"/>
      <c r="W470" s="304"/>
      <c r="X470" s="321"/>
      <c r="Y470" s="321"/>
    </row>
    <row r="471" spans="1:25" customFormat="1" ht="15.75" customHeight="1" x14ac:dyDescent="0.2">
      <c r="A471" s="304"/>
      <c r="B471" s="304"/>
      <c r="C471" s="304"/>
      <c r="D471" s="304"/>
      <c r="E471" s="304"/>
      <c r="F471" s="304"/>
      <c r="G471" s="304"/>
      <c r="H471" s="304"/>
      <c r="I471" s="304"/>
      <c r="J471" s="304"/>
      <c r="K471" s="304"/>
      <c r="L471" s="304"/>
      <c r="M471" s="304"/>
      <c r="N471" s="304"/>
      <c r="O471" s="304"/>
      <c r="P471" s="304"/>
      <c r="Q471" s="304"/>
      <c r="R471" s="304"/>
      <c r="S471" s="304"/>
      <c r="T471" s="304"/>
      <c r="U471" s="304"/>
      <c r="V471" s="304"/>
      <c r="W471" s="304"/>
      <c r="X471" s="321"/>
      <c r="Y471" s="321"/>
    </row>
    <row r="472" spans="1:25" customFormat="1" ht="15.75" customHeight="1" x14ac:dyDescent="0.2">
      <c r="A472" s="304"/>
      <c r="B472" s="304"/>
      <c r="C472" s="304"/>
      <c r="D472" s="304"/>
      <c r="E472" s="304"/>
      <c r="F472" s="304"/>
      <c r="G472" s="304"/>
      <c r="H472" s="304"/>
      <c r="I472" s="304"/>
      <c r="J472" s="304"/>
      <c r="K472" s="304"/>
      <c r="L472" s="304"/>
      <c r="M472" s="304"/>
      <c r="N472" s="304"/>
      <c r="O472" s="304"/>
      <c r="P472" s="304"/>
      <c r="Q472" s="304"/>
      <c r="R472" s="304"/>
      <c r="S472" s="304"/>
      <c r="T472" s="304"/>
      <c r="U472" s="304"/>
      <c r="V472" s="304"/>
      <c r="W472" s="304"/>
      <c r="X472" s="321"/>
      <c r="Y472" s="321"/>
    </row>
    <row r="473" spans="1:25" customFormat="1" ht="15.75" customHeight="1" x14ac:dyDescent="0.2">
      <c r="A473" s="304"/>
      <c r="B473" s="304"/>
      <c r="C473" s="304"/>
      <c r="D473" s="304"/>
      <c r="E473" s="304"/>
      <c r="F473" s="304"/>
      <c r="G473" s="304"/>
      <c r="H473" s="304"/>
      <c r="I473" s="304"/>
      <c r="J473" s="304"/>
      <c r="K473" s="304"/>
      <c r="L473" s="304"/>
      <c r="M473" s="304"/>
      <c r="N473" s="304"/>
      <c r="O473" s="304"/>
      <c r="P473" s="304"/>
      <c r="Q473" s="304"/>
      <c r="R473" s="304"/>
      <c r="S473" s="304"/>
      <c r="T473" s="304"/>
      <c r="U473" s="304"/>
      <c r="V473" s="304"/>
      <c r="W473" s="304"/>
      <c r="X473" s="321"/>
      <c r="Y473" s="321"/>
    </row>
    <row r="474" spans="1:25" customFormat="1" ht="15.75" customHeight="1" x14ac:dyDescent="0.2">
      <c r="A474" s="304"/>
      <c r="B474" s="304"/>
      <c r="C474" s="304"/>
      <c r="D474" s="304"/>
      <c r="E474" s="304"/>
      <c r="F474" s="304"/>
      <c r="G474" s="304"/>
      <c r="H474" s="304"/>
      <c r="I474" s="304"/>
      <c r="J474" s="304"/>
      <c r="K474" s="304"/>
      <c r="L474" s="304"/>
      <c r="M474" s="304"/>
      <c r="N474" s="304"/>
      <c r="O474" s="304"/>
      <c r="P474" s="304"/>
      <c r="Q474" s="304"/>
      <c r="R474" s="304"/>
      <c r="S474" s="304"/>
      <c r="T474" s="304"/>
      <c r="U474" s="304"/>
      <c r="V474" s="304"/>
      <c r="W474" s="304"/>
      <c r="X474" s="321"/>
      <c r="Y474" s="321"/>
    </row>
    <row r="475" spans="1:25" customFormat="1" ht="15.75" customHeight="1" x14ac:dyDescent="0.2">
      <c r="A475" s="304"/>
      <c r="B475" s="304"/>
      <c r="C475" s="304"/>
      <c r="D475" s="304"/>
      <c r="E475" s="304"/>
      <c r="F475" s="304"/>
      <c r="G475" s="304"/>
      <c r="H475" s="304"/>
      <c r="I475" s="304"/>
      <c r="J475" s="304"/>
      <c r="K475" s="304"/>
      <c r="L475" s="304"/>
      <c r="M475" s="304"/>
      <c r="N475" s="304"/>
      <c r="O475" s="304"/>
      <c r="P475" s="304"/>
      <c r="Q475" s="304"/>
      <c r="R475" s="304"/>
      <c r="S475" s="304"/>
      <c r="T475" s="304"/>
      <c r="U475" s="304"/>
      <c r="V475" s="304"/>
      <c r="W475" s="304"/>
      <c r="X475" s="321"/>
      <c r="Y475" s="321"/>
    </row>
    <row r="476" spans="1:25" customFormat="1" ht="15.75" customHeight="1" x14ac:dyDescent="0.2">
      <c r="A476" s="304"/>
      <c r="B476" s="304"/>
      <c r="C476" s="304"/>
      <c r="D476" s="304"/>
      <c r="E476" s="304"/>
      <c r="F476" s="304"/>
      <c r="G476" s="304"/>
      <c r="H476" s="304"/>
      <c r="I476" s="304"/>
      <c r="J476" s="304"/>
      <c r="K476" s="304"/>
      <c r="L476" s="304"/>
      <c r="M476" s="304"/>
      <c r="N476" s="304"/>
      <c r="O476" s="304"/>
      <c r="P476" s="304"/>
      <c r="Q476" s="304"/>
      <c r="R476" s="304"/>
      <c r="S476" s="304"/>
      <c r="T476" s="304"/>
      <c r="U476" s="304"/>
      <c r="V476" s="304"/>
      <c r="W476" s="304"/>
      <c r="X476" s="321"/>
      <c r="Y476" s="321"/>
    </row>
    <row r="477" spans="1:25" customFormat="1" ht="15.75" customHeight="1" x14ac:dyDescent="0.2">
      <c r="A477" s="304"/>
      <c r="B477" s="304"/>
      <c r="C477" s="304"/>
      <c r="D477" s="304"/>
      <c r="E477" s="304"/>
      <c r="F477" s="304"/>
      <c r="G477" s="304"/>
      <c r="H477" s="304"/>
      <c r="I477" s="304"/>
      <c r="J477" s="304"/>
      <c r="K477" s="304"/>
      <c r="L477" s="304"/>
      <c r="M477" s="304"/>
      <c r="N477" s="304"/>
      <c r="O477" s="304"/>
      <c r="P477" s="304"/>
      <c r="Q477" s="304"/>
      <c r="R477" s="304"/>
      <c r="S477" s="304"/>
      <c r="T477" s="304"/>
      <c r="U477" s="304"/>
      <c r="V477" s="304"/>
      <c r="W477" s="304"/>
      <c r="X477" s="321"/>
      <c r="Y477" s="321"/>
    </row>
    <row r="478" spans="1:25" customFormat="1" ht="15.75" customHeight="1" x14ac:dyDescent="0.2">
      <c r="A478" s="304"/>
      <c r="B478" s="304"/>
      <c r="C478" s="304"/>
      <c r="D478" s="304"/>
      <c r="E478" s="304"/>
      <c r="F478" s="304"/>
      <c r="G478" s="304"/>
      <c r="H478" s="304"/>
      <c r="I478" s="304"/>
      <c r="J478" s="304"/>
      <c r="K478" s="304"/>
      <c r="L478" s="304"/>
      <c r="M478" s="304"/>
      <c r="N478" s="304"/>
      <c r="O478" s="304"/>
      <c r="P478" s="304"/>
      <c r="Q478" s="304"/>
      <c r="R478" s="304"/>
      <c r="S478" s="304"/>
      <c r="T478" s="304"/>
      <c r="U478" s="304"/>
      <c r="V478" s="304"/>
      <c r="W478" s="304"/>
      <c r="X478" s="321"/>
      <c r="Y478" s="321"/>
    </row>
    <row r="479" spans="1:25" customFormat="1" ht="15.75" customHeight="1" x14ac:dyDescent="0.2">
      <c r="A479" s="304"/>
      <c r="B479" s="304"/>
      <c r="C479" s="304"/>
      <c r="D479" s="304"/>
      <c r="E479" s="304"/>
      <c r="F479" s="304"/>
      <c r="G479" s="304"/>
      <c r="H479" s="304"/>
      <c r="I479" s="304"/>
      <c r="J479" s="304"/>
      <c r="K479" s="304"/>
      <c r="L479" s="304"/>
      <c r="M479" s="304"/>
      <c r="N479" s="304"/>
      <c r="O479" s="304"/>
      <c r="P479" s="304"/>
      <c r="Q479" s="304"/>
      <c r="R479" s="304"/>
      <c r="S479" s="304"/>
      <c r="T479" s="304"/>
      <c r="U479" s="304"/>
      <c r="V479" s="304"/>
      <c r="W479" s="304"/>
      <c r="X479" s="321"/>
      <c r="Y479" s="321"/>
    </row>
    <row r="480" spans="1:25" customFormat="1" ht="15.75" customHeight="1" x14ac:dyDescent="0.2">
      <c r="A480" s="304"/>
      <c r="B480" s="304"/>
      <c r="C480" s="304"/>
      <c r="D480" s="304"/>
      <c r="E480" s="304"/>
      <c r="F480" s="304"/>
      <c r="G480" s="304"/>
      <c r="H480" s="304"/>
      <c r="I480" s="304"/>
      <c r="J480" s="304"/>
      <c r="K480" s="304"/>
      <c r="L480" s="304"/>
      <c r="M480" s="304"/>
      <c r="N480" s="304"/>
      <c r="O480" s="304"/>
      <c r="P480" s="304"/>
      <c r="Q480" s="304"/>
      <c r="R480" s="304"/>
      <c r="S480" s="304"/>
      <c r="T480" s="304"/>
      <c r="U480" s="304"/>
      <c r="V480" s="304"/>
      <c r="W480" s="304"/>
      <c r="X480" s="321"/>
      <c r="Y480" s="321"/>
    </row>
    <row r="481" spans="1:25" customFormat="1" ht="15.75" customHeight="1" x14ac:dyDescent="0.2">
      <c r="A481" s="304"/>
      <c r="B481" s="304"/>
      <c r="C481" s="304"/>
      <c r="D481" s="304"/>
      <c r="E481" s="304"/>
      <c r="F481" s="304"/>
      <c r="G481" s="304"/>
      <c r="H481" s="304"/>
      <c r="I481" s="304"/>
      <c r="J481" s="304"/>
      <c r="K481" s="304"/>
      <c r="L481" s="304"/>
      <c r="M481" s="304"/>
      <c r="N481" s="304"/>
      <c r="O481" s="304"/>
      <c r="P481" s="304"/>
      <c r="Q481" s="304"/>
      <c r="R481" s="304"/>
      <c r="S481" s="304"/>
      <c r="T481" s="304"/>
      <c r="U481" s="304"/>
      <c r="V481" s="304"/>
      <c r="W481" s="304"/>
      <c r="X481" s="321"/>
      <c r="Y481" s="321"/>
    </row>
    <row r="482" spans="1:25" customFormat="1" ht="15.75" customHeight="1" x14ac:dyDescent="0.2">
      <c r="A482" s="304"/>
      <c r="B482" s="304"/>
      <c r="C482" s="304"/>
      <c r="D482" s="304"/>
      <c r="E482" s="304"/>
      <c r="F482" s="304"/>
      <c r="G482" s="304"/>
      <c r="H482" s="304"/>
      <c r="I482" s="304"/>
      <c r="J482" s="304"/>
      <c r="K482" s="304"/>
      <c r="L482" s="304"/>
      <c r="M482" s="304"/>
      <c r="N482" s="304"/>
      <c r="O482" s="304"/>
      <c r="P482" s="304"/>
      <c r="Q482" s="304"/>
      <c r="R482" s="304"/>
      <c r="S482" s="304"/>
      <c r="T482" s="304"/>
      <c r="U482" s="304"/>
      <c r="V482" s="304"/>
      <c r="W482" s="304"/>
      <c r="X482" s="321"/>
      <c r="Y482" s="321"/>
    </row>
    <row r="483" spans="1:25" customFormat="1" ht="15.75" customHeight="1" x14ac:dyDescent="0.2">
      <c r="A483" s="304"/>
      <c r="B483" s="304"/>
      <c r="C483" s="304"/>
      <c r="D483" s="304"/>
      <c r="E483" s="304"/>
      <c r="F483" s="304"/>
      <c r="G483" s="304"/>
      <c r="H483" s="304"/>
      <c r="I483" s="304"/>
      <c r="J483" s="304"/>
      <c r="K483" s="304"/>
      <c r="L483" s="304"/>
      <c r="M483" s="304"/>
      <c r="N483" s="304"/>
      <c r="O483" s="304"/>
      <c r="P483" s="304"/>
      <c r="Q483" s="304"/>
      <c r="R483" s="304"/>
      <c r="S483" s="304"/>
      <c r="T483" s="304"/>
      <c r="U483" s="304"/>
      <c r="V483" s="304"/>
      <c r="W483" s="304"/>
      <c r="X483" s="321"/>
      <c r="Y483" s="321"/>
    </row>
    <row r="484" spans="1:25" customFormat="1" ht="15.75" customHeight="1" x14ac:dyDescent="0.2">
      <c r="A484" s="304"/>
      <c r="B484" s="304"/>
      <c r="C484" s="304"/>
      <c r="D484" s="304"/>
      <c r="E484" s="304"/>
      <c r="F484" s="304"/>
      <c r="G484" s="304"/>
      <c r="H484" s="304"/>
      <c r="I484" s="304"/>
      <c r="J484" s="304"/>
      <c r="K484" s="304"/>
      <c r="L484" s="304"/>
      <c r="M484" s="304"/>
      <c r="N484" s="304"/>
      <c r="O484" s="304"/>
      <c r="P484" s="304"/>
      <c r="Q484" s="304"/>
      <c r="R484" s="304"/>
      <c r="S484" s="304"/>
      <c r="T484" s="304"/>
      <c r="U484" s="304"/>
      <c r="V484" s="304"/>
      <c r="W484" s="304"/>
      <c r="X484" s="321"/>
      <c r="Y484" s="321"/>
    </row>
    <row r="485" spans="1:25" customFormat="1" ht="15.75" customHeight="1" x14ac:dyDescent="0.2">
      <c r="A485" s="304"/>
      <c r="B485" s="304"/>
      <c r="C485" s="304"/>
      <c r="D485" s="304"/>
      <c r="E485" s="304"/>
      <c r="F485" s="304"/>
      <c r="G485" s="304"/>
      <c r="H485" s="304"/>
      <c r="I485" s="304"/>
      <c r="J485" s="304"/>
      <c r="K485" s="304"/>
      <c r="L485" s="304"/>
      <c r="M485" s="304"/>
      <c r="N485" s="304"/>
      <c r="O485" s="304"/>
      <c r="P485" s="304"/>
      <c r="Q485" s="304"/>
      <c r="R485" s="304"/>
      <c r="S485" s="304"/>
      <c r="T485" s="304"/>
      <c r="U485" s="304"/>
      <c r="V485" s="304"/>
      <c r="W485" s="304"/>
      <c r="X485" s="321"/>
      <c r="Y485" s="321"/>
    </row>
    <row r="486" spans="1:25" customFormat="1" ht="15.75" customHeight="1" x14ac:dyDescent="0.2">
      <c r="A486" s="304"/>
      <c r="B486" s="304"/>
      <c r="C486" s="304"/>
      <c r="D486" s="304"/>
      <c r="E486" s="304"/>
      <c r="F486" s="304"/>
      <c r="G486" s="304"/>
      <c r="H486" s="304"/>
      <c r="I486" s="304"/>
      <c r="J486" s="304"/>
      <c r="K486" s="304"/>
      <c r="L486" s="304"/>
      <c r="M486" s="304"/>
      <c r="N486" s="304"/>
      <c r="O486" s="304"/>
      <c r="P486" s="304"/>
      <c r="Q486" s="304"/>
      <c r="R486" s="304"/>
      <c r="S486" s="304"/>
      <c r="T486" s="304"/>
      <c r="U486" s="304"/>
      <c r="V486" s="304"/>
      <c r="W486" s="304"/>
      <c r="X486" s="321"/>
      <c r="Y486" s="321"/>
    </row>
    <row r="487" spans="1:25" customFormat="1" ht="15.75" customHeight="1" x14ac:dyDescent="0.2">
      <c r="A487" s="304"/>
      <c r="B487" s="304"/>
      <c r="C487" s="304"/>
      <c r="D487" s="304"/>
      <c r="E487" s="304"/>
      <c r="F487" s="304"/>
      <c r="G487" s="304"/>
      <c r="H487" s="304"/>
      <c r="I487" s="304"/>
      <c r="J487" s="304"/>
      <c r="K487" s="304"/>
      <c r="L487" s="304"/>
      <c r="M487" s="304"/>
      <c r="N487" s="304"/>
      <c r="O487" s="304"/>
      <c r="P487" s="304"/>
      <c r="Q487" s="304"/>
      <c r="R487" s="304"/>
      <c r="S487" s="304"/>
      <c r="T487" s="304"/>
      <c r="U487" s="304"/>
      <c r="V487" s="304"/>
      <c r="W487" s="304"/>
      <c r="X487" s="321"/>
      <c r="Y487" s="321"/>
    </row>
    <row r="488" spans="1:25" customFormat="1" ht="15.75" customHeight="1" x14ac:dyDescent="0.2">
      <c r="A488" s="304"/>
      <c r="B488" s="304"/>
      <c r="C488" s="304"/>
      <c r="D488" s="304"/>
      <c r="E488" s="304"/>
      <c r="F488" s="304"/>
      <c r="G488" s="304"/>
      <c r="H488" s="304"/>
      <c r="I488" s="304"/>
      <c r="J488" s="304"/>
      <c r="K488" s="304"/>
      <c r="L488" s="304"/>
      <c r="M488" s="304"/>
      <c r="N488" s="304"/>
      <c r="O488" s="304"/>
      <c r="P488" s="304"/>
      <c r="Q488" s="304"/>
      <c r="R488" s="304"/>
      <c r="S488" s="304"/>
      <c r="T488" s="304"/>
      <c r="U488" s="304"/>
      <c r="V488" s="304"/>
      <c r="W488" s="304"/>
      <c r="X488" s="321"/>
      <c r="Y488" s="321"/>
    </row>
    <row r="489" spans="1:25" customFormat="1" ht="15.75" customHeight="1" x14ac:dyDescent="0.2">
      <c r="A489" s="304"/>
      <c r="B489" s="304"/>
      <c r="C489" s="304"/>
      <c r="D489" s="304"/>
      <c r="E489" s="304"/>
      <c r="F489" s="304"/>
      <c r="G489" s="304"/>
      <c r="H489" s="304"/>
      <c r="I489" s="304"/>
      <c r="J489" s="304"/>
      <c r="K489" s="304"/>
      <c r="L489" s="304"/>
      <c r="M489" s="304"/>
      <c r="N489" s="304"/>
      <c r="O489" s="304"/>
      <c r="P489" s="304"/>
      <c r="Q489" s="304"/>
      <c r="R489" s="304"/>
      <c r="S489" s="304"/>
      <c r="T489" s="304"/>
      <c r="U489" s="304"/>
      <c r="V489" s="304"/>
      <c r="W489" s="304"/>
      <c r="X489" s="321"/>
      <c r="Y489" s="321"/>
    </row>
    <row r="490" spans="1:25" customFormat="1" ht="15.75" customHeight="1" x14ac:dyDescent="0.2">
      <c r="A490" s="304"/>
      <c r="B490" s="304"/>
      <c r="C490" s="304"/>
      <c r="D490" s="304"/>
      <c r="E490" s="304"/>
      <c r="F490" s="304"/>
      <c r="G490" s="304"/>
      <c r="H490" s="304"/>
      <c r="I490" s="304"/>
      <c r="J490" s="304"/>
      <c r="K490" s="304"/>
      <c r="L490" s="304"/>
      <c r="M490" s="304"/>
      <c r="N490" s="304"/>
      <c r="O490" s="304"/>
      <c r="P490" s="304"/>
      <c r="Q490" s="304"/>
      <c r="R490" s="304"/>
      <c r="S490" s="304"/>
      <c r="T490" s="304"/>
      <c r="U490" s="304"/>
      <c r="V490" s="304"/>
      <c r="W490" s="304"/>
      <c r="X490" s="321"/>
      <c r="Y490" s="321"/>
    </row>
    <row r="491" spans="1:25" customFormat="1" ht="15.75" customHeight="1" x14ac:dyDescent="0.2">
      <c r="A491" s="304"/>
      <c r="B491" s="304"/>
      <c r="C491" s="304"/>
      <c r="D491" s="304"/>
      <c r="E491" s="304"/>
      <c r="F491" s="304"/>
      <c r="G491" s="304"/>
      <c r="H491" s="304"/>
      <c r="I491" s="304"/>
      <c r="J491" s="304"/>
      <c r="K491" s="304"/>
      <c r="L491" s="304"/>
      <c r="M491" s="304"/>
      <c r="N491" s="304"/>
      <c r="O491" s="304"/>
      <c r="P491" s="304"/>
      <c r="Q491" s="304"/>
      <c r="R491" s="304"/>
      <c r="S491" s="304"/>
      <c r="T491" s="304"/>
      <c r="U491" s="304"/>
      <c r="V491" s="304"/>
      <c r="W491" s="304"/>
      <c r="X491" s="321"/>
      <c r="Y491" s="321"/>
    </row>
    <row r="492" spans="1:25" customFormat="1" ht="15.75" customHeight="1" x14ac:dyDescent="0.2">
      <c r="A492" s="304"/>
      <c r="B492" s="304"/>
      <c r="C492" s="304"/>
      <c r="D492" s="304"/>
      <c r="E492" s="304"/>
      <c r="F492" s="304"/>
      <c r="G492" s="304"/>
      <c r="H492" s="304"/>
      <c r="I492" s="304"/>
      <c r="J492" s="304"/>
      <c r="K492" s="304"/>
      <c r="L492" s="304"/>
      <c r="M492" s="304"/>
      <c r="N492" s="304"/>
      <c r="O492" s="304"/>
      <c r="P492" s="304"/>
      <c r="Q492" s="304"/>
      <c r="R492" s="304"/>
      <c r="S492" s="304"/>
      <c r="T492" s="304"/>
      <c r="U492" s="304"/>
      <c r="V492" s="304"/>
      <c r="W492" s="304"/>
      <c r="X492" s="321"/>
      <c r="Y492" s="321"/>
    </row>
    <row r="493" spans="1:25" customFormat="1" ht="15.75" customHeight="1" x14ac:dyDescent="0.2">
      <c r="A493" s="304"/>
      <c r="B493" s="304"/>
      <c r="C493" s="304"/>
      <c r="D493" s="304"/>
      <c r="E493" s="304"/>
      <c r="F493" s="304"/>
      <c r="G493" s="304"/>
      <c r="H493" s="304"/>
      <c r="I493" s="304"/>
      <c r="J493" s="304"/>
      <c r="K493" s="304"/>
      <c r="L493" s="304"/>
      <c r="M493" s="304"/>
      <c r="N493" s="304"/>
      <c r="O493" s="304"/>
      <c r="P493" s="304"/>
      <c r="Q493" s="304"/>
      <c r="R493" s="304"/>
      <c r="S493" s="304"/>
      <c r="T493" s="304"/>
      <c r="U493" s="304"/>
      <c r="V493" s="304"/>
      <c r="W493" s="304"/>
      <c r="X493" s="321"/>
      <c r="Y493" s="321"/>
    </row>
    <row r="494" spans="1:25" customFormat="1" ht="15.75" customHeight="1" x14ac:dyDescent="0.2">
      <c r="A494" s="304"/>
      <c r="B494" s="304"/>
      <c r="C494" s="304"/>
      <c r="D494" s="304"/>
      <c r="E494" s="304"/>
      <c r="F494" s="304"/>
      <c r="G494" s="304"/>
      <c r="H494" s="304"/>
      <c r="I494" s="304"/>
      <c r="J494" s="304"/>
      <c r="K494" s="304"/>
      <c r="L494" s="304"/>
      <c r="M494" s="304"/>
      <c r="N494" s="304"/>
      <c r="O494" s="304"/>
      <c r="P494" s="304"/>
      <c r="Q494" s="304"/>
      <c r="R494" s="304"/>
      <c r="S494" s="304"/>
      <c r="T494" s="304"/>
      <c r="U494" s="304"/>
      <c r="V494" s="304"/>
      <c r="W494" s="304"/>
      <c r="X494" s="321"/>
      <c r="Y494" s="321"/>
    </row>
    <row r="495" spans="1:25" customFormat="1" ht="15.75" customHeight="1" x14ac:dyDescent="0.2">
      <c r="A495" s="304"/>
      <c r="B495" s="304"/>
      <c r="C495" s="304"/>
      <c r="D495" s="304"/>
      <c r="E495" s="304"/>
      <c r="F495" s="304"/>
      <c r="G495" s="304"/>
      <c r="H495" s="304"/>
      <c r="I495" s="304"/>
      <c r="J495" s="304"/>
      <c r="K495" s="304"/>
      <c r="L495" s="304"/>
      <c r="M495" s="304"/>
      <c r="N495" s="304"/>
      <c r="O495" s="304"/>
      <c r="P495" s="304"/>
      <c r="Q495" s="304"/>
      <c r="R495" s="304"/>
      <c r="S495" s="304"/>
      <c r="T495" s="304"/>
      <c r="U495" s="304"/>
      <c r="V495" s="304"/>
      <c r="W495" s="304"/>
      <c r="X495" s="321"/>
      <c r="Y495" s="321"/>
    </row>
    <row r="496" spans="1:25" customFormat="1" ht="15.75" customHeight="1" x14ac:dyDescent="0.2">
      <c r="A496" s="304"/>
      <c r="B496" s="304"/>
      <c r="C496" s="304"/>
      <c r="D496" s="304"/>
      <c r="E496" s="304"/>
      <c r="F496" s="304"/>
      <c r="G496" s="304"/>
      <c r="H496" s="304"/>
      <c r="I496" s="304"/>
      <c r="J496" s="304"/>
      <c r="K496" s="304"/>
      <c r="L496" s="304"/>
      <c r="M496" s="304"/>
      <c r="N496" s="304"/>
      <c r="O496" s="304"/>
      <c r="P496" s="304"/>
      <c r="Q496" s="304"/>
      <c r="R496" s="304"/>
      <c r="S496" s="304"/>
      <c r="T496" s="304"/>
      <c r="U496" s="304"/>
      <c r="V496" s="304"/>
      <c r="W496" s="304"/>
      <c r="X496" s="321"/>
      <c r="Y496" s="321"/>
    </row>
    <row r="497" spans="1:25" customFormat="1" ht="15.75" customHeight="1" x14ac:dyDescent="0.2">
      <c r="A497" s="304"/>
      <c r="B497" s="304"/>
      <c r="C497" s="304"/>
      <c r="D497" s="304"/>
      <c r="E497" s="304"/>
      <c r="F497" s="304"/>
      <c r="G497" s="304"/>
      <c r="H497" s="304"/>
      <c r="I497" s="304"/>
      <c r="J497" s="304"/>
      <c r="K497" s="304"/>
      <c r="L497" s="304"/>
      <c r="M497" s="304"/>
      <c r="N497" s="304"/>
      <c r="O497" s="304"/>
      <c r="P497" s="304"/>
      <c r="Q497" s="304"/>
      <c r="R497" s="304"/>
      <c r="S497" s="304"/>
      <c r="T497" s="304"/>
      <c r="U497" s="304"/>
      <c r="V497" s="304"/>
      <c r="W497" s="304"/>
      <c r="X497" s="321"/>
      <c r="Y497" s="321"/>
    </row>
    <row r="498" spans="1:25" customFormat="1" ht="15.75" customHeight="1" x14ac:dyDescent="0.2">
      <c r="A498" s="304"/>
      <c r="B498" s="304"/>
      <c r="C498" s="304"/>
      <c r="D498" s="304"/>
      <c r="E498" s="304"/>
      <c r="F498" s="304"/>
      <c r="G498" s="304"/>
      <c r="H498" s="304"/>
      <c r="I498" s="304"/>
      <c r="J498" s="304"/>
      <c r="K498" s="304"/>
      <c r="L498" s="304"/>
      <c r="M498" s="304"/>
      <c r="N498" s="304"/>
      <c r="O498" s="304"/>
      <c r="P498" s="304"/>
      <c r="Q498" s="304"/>
      <c r="R498" s="304"/>
      <c r="S498" s="304"/>
      <c r="T498" s="304"/>
      <c r="U498" s="304"/>
      <c r="V498" s="304"/>
      <c r="W498" s="304"/>
      <c r="X498" s="321"/>
      <c r="Y498" s="321"/>
    </row>
    <row r="499" spans="1:25" customFormat="1" ht="15.75" customHeight="1" x14ac:dyDescent="0.2">
      <c r="A499" s="304"/>
      <c r="B499" s="304"/>
      <c r="C499" s="304"/>
      <c r="D499" s="304"/>
      <c r="E499" s="304"/>
      <c r="F499" s="304"/>
      <c r="G499" s="304"/>
      <c r="H499" s="304"/>
      <c r="I499" s="304"/>
      <c r="J499" s="304"/>
      <c r="K499" s="304"/>
      <c r="L499" s="304"/>
      <c r="M499" s="304"/>
      <c r="N499" s="304"/>
      <c r="O499" s="304"/>
      <c r="P499" s="304"/>
      <c r="Q499" s="304"/>
      <c r="R499" s="304"/>
      <c r="S499" s="304"/>
      <c r="T499" s="304"/>
      <c r="U499" s="304"/>
      <c r="V499" s="304"/>
      <c r="W499" s="304"/>
      <c r="X499" s="321"/>
      <c r="Y499" s="321"/>
    </row>
    <row r="500" spans="1:25" customFormat="1" ht="15.75" customHeight="1" x14ac:dyDescent="0.2">
      <c r="A500" s="304"/>
      <c r="B500" s="304"/>
      <c r="C500" s="304"/>
      <c r="D500" s="304"/>
      <c r="E500" s="304"/>
      <c r="F500" s="304"/>
      <c r="G500" s="304"/>
      <c r="H500" s="304"/>
      <c r="I500" s="304"/>
      <c r="J500" s="304"/>
      <c r="K500" s="304"/>
      <c r="L500" s="304"/>
      <c r="M500" s="304"/>
      <c r="N500" s="304"/>
      <c r="O500" s="304"/>
      <c r="P500" s="304"/>
      <c r="Q500" s="304"/>
      <c r="R500" s="304"/>
      <c r="S500" s="304"/>
      <c r="T500" s="304"/>
      <c r="U500" s="304"/>
      <c r="V500" s="304"/>
      <c r="W500" s="304"/>
      <c r="X500" s="321"/>
      <c r="Y500" s="321"/>
    </row>
    <row r="501" spans="1:25" customFormat="1" ht="15.75" customHeight="1" x14ac:dyDescent="0.2">
      <c r="A501" s="304"/>
      <c r="B501" s="304"/>
      <c r="C501" s="304"/>
      <c r="D501" s="304"/>
      <c r="E501" s="304"/>
      <c r="F501" s="304"/>
      <c r="G501" s="304"/>
      <c r="H501" s="304"/>
      <c r="I501" s="304"/>
      <c r="J501" s="304"/>
      <c r="K501" s="304"/>
      <c r="L501" s="304"/>
      <c r="M501" s="304"/>
      <c r="N501" s="304"/>
      <c r="O501" s="304"/>
      <c r="P501" s="304"/>
      <c r="Q501" s="304"/>
      <c r="R501" s="304"/>
      <c r="S501" s="304"/>
      <c r="T501" s="304"/>
      <c r="U501" s="304"/>
      <c r="V501" s="304"/>
      <c r="W501" s="304"/>
      <c r="X501" s="321"/>
      <c r="Y501" s="321"/>
    </row>
    <row r="502" spans="1:25" customFormat="1" ht="15.75" customHeight="1" x14ac:dyDescent="0.2">
      <c r="A502" s="304"/>
      <c r="B502" s="304"/>
      <c r="C502" s="304"/>
      <c r="D502" s="304"/>
      <c r="E502" s="304"/>
      <c r="F502" s="304"/>
      <c r="G502" s="304"/>
      <c r="H502" s="304"/>
      <c r="I502" s="304"/>
      <c r="J502" s="304"/>
      <c r="K502" s="304"/>
      <c r="L502" s="304"/>
      <c r="M502" s="304"/>
      <c r="N502" s="304"/>
      <c r="O502" s="304"/>
      <c r="P502" s="304"/>
      <c r="Q502" s="304"/>
      <c r="R502" s="304"/>
      <c r="S502" s="304"/>
      <c r="T502" s="304"/>
      <c r="U502" s="304"/>
      <c r="V502" s="304"/>
      <c r="W502" s="304"/>
      <c r="X502" s="321"/>
      <c r="Y502" s="321"/>
    </row>
    <row r="503" spans="1:25" customFormat="1" ht="15.75" customHeight="1" x14ac:dyDescent="0.2">
      <c r="A503" s="304"/>
      <c r="B503" s="304"/>
      <c r="C503" s="304"/>
      <c r="D503" s="304"/>
      <c r="E503" s="304"/>
      <c r="F503" s="304"/>
      <c r="G503" s="304"/>
      <c r="H503" s="304"/>
      <c r="I503" s="304"/>
      <c r="J503" s="304"/>
      <c r="K503" s="304"/>
      <c r="L503" s="304"/>
      <c r="M503" s="304"/>
      <c r="N503" s="304"/>
      <c r="O503" s="304"/>
      <c r="P503" s="304"/>
      <c r="Q503" s="304"/>
      <c r="R503" s="304"/>
      <c r="S503" s="304"/>
      <c r="T503" s="304"/>
      <c r="U503" s="304"/>
      <c r="V503" s="304"/>
      <c r="W503" s="304"/>
      <c r="X503" s="321"/>
      <c r="Y503" s="321"/>
    </row>
    <row r="504" spans="1:25" customFormat="1" ht="15.75" customHeight="1" x14ac:dyDescent="0.2">
      <c r="A504" s="304"/>
      <c r="B504" s="304"/>
      <c r="C504" s="304"/>
      <c r="D504" s="304"/>
      <c r="E504" s="304"/>
      <c r="F504" s="304"/>
      <c r="G504" s="304"/>
      <c r="H504" s="304"/>
      <c r="I504" s="304"/>
      <c r="J504" s="304"/>
      <c r="K504" s="304"/>
      <c r="L504" s="304"/>
      <c r="M504" s="304"/>
      <c r="N504" s="304"/>
      <c r="O504" s="304"/>
      <c r="P504" s="304"/>
      <c r="Q504" s="304"/>
      <c r="R504" s="304"/>
      <c r="S504" s="304"/>
      <c r="T504" s="304"/>
      <c r="U504" s="304"/>
      <c r="V504" s="304"/>
      <c r="W504" s="304"/>
      <c r="X504" s="321"/>
      <c r="Y504" s="321"/>
    </row>
    <row r="505" spans="1:25" customFormat="1" ht="15.75" customHeight="1" x14ac:dyDescent="0.2">
      <c r="A505" s="304"/>
      <c r="B505" s="304"/>
      <c r="C505" s="304"/>
      <c r="D505" s="304"/>
      <c r="E505" s="304"/>
      <c r="F505" s="304"/>
      <c r="G505" s="304"/>
      <c r="H505" s="304"/>
      <c r="I505" s="304"/>
      <c r="J505" s="304"/>
      <c r="K505" s="304"/>
      <c r="L505" s="304"/>
      <c r="M505" s="304"/>
      <c r="N505" s="304"/>
      <c r="O505" s="304"/>
      <c r="P505" s="304"/>
      <c r="Q505" s="304"/>
      <c r="R505" s="304"/>
      <c r="S505" s="304"/>
      <c r="T505" s="304"/>
      <c r="U505" s="304"/>
      <c r="V505" s="304"/>
      <c r="W505" s="304"/>
      <c r="X505" s="321"/>
      <c r="Y505" s="321"/>
    </row>
    <row r="506" spans="1:25" customFormat="1" ht="15.75" customHeight="1" x14ac:dyDescent="0.2">
      <c r="A506" s="304"/>
      <c r="B506" s="304"/>
      <c r="C506" s="304"/>
      <c r="D506" s="304"/>
      <c r="E506" s="304"/>
      <c r="F506" s="304"/>
      <c r="G506" s="304"/>
      <c r="H506" s="304"/>
      <c r="I506" s="304"/>
      <c r="J506" s="304"/>
      <c r="K506" s="304"/>
      <c r="L506" s="304"/>
      <c r="M506" s="304"/>
      <c r="N506" s="304"/>
      <c r="O506" s="304"/>
      <c r="P506" s="304"/>
      <c r="Q506" s="304"/>
      <c r="R506" s="304"/>
      <c r="S506" s="304"/>
      <c r="T506" s="304"/>
      <c r="U506" s="304"/>
      <c r="V506" s="304"/>
      <c r="W506" s="304"/>
      <c r="X506" s="321"/>
      <c r="Y506" s="321"/>
    </row>
    <row r="507" spans="1:25" customFormat="1" ht="15.75" customHeight="1" x14ac:dyDescent="0.2">
      <c r="A507" s="304"/>
      <c r="B507" s="304"/>
      <c r="C507" s="304"/>
      <c r="D507" s="304"/>
      <c r="E507" s="304"/>
      <c r="F507" s="304"/>
      <c r="G507" s="304"/>
      <c r="H507" s="304"/>
      <c r="I507" s="304"/>
      <c r="J507" s="304"/>
      <c r="K507" s="304"/>
      <c r="L507" s="304"/>
      <c r="M507" s="304"/>
      <c r="N507" s="304"/>
      <c r="O507" s="304"/>
      <c r="P507" s="304"/>
      <c r="Q507" s="304"/>
      <c r="R507" s="304"/>
      <c r="S507" s="304"/>
      <c r="T507" s="304"/>
      <c r="U507" s="304"/>
      <c r="V507" s="304"/>
      <c r="W507" s="304"/>
      <c r="X507" s="321"/>
      <c r="Y507" s="321"/>
    </row>
    <row r="508" spans="1:25" customFormat="1" ht="15.75" customHeight="1" x14ac:dyDescent="0.2">
      <c r="A508" s="304"/>
      <c r="B508" s="304"/>
      <c r="C508" s="304"/>
      <c r="D508" s="304"/>
      <c r="E508" s="304"/>
      <c r="F508" s="304"/>
      <c r="G508" s="304"/>
      <c r="H508" s="304"/>
      <c r="I508" s="304"/>
      <c r="J508" s="304"/>
      <c r="K508" s="304"/>
      <c r="L508" s="304"/>
      <c r="M508" s="304"/>
      <c r="N508" s="304"/>
      <c r="O508" s="304"/>
      <c r="P508" s="304"/>
      <c r="Q508" s="304"/>
      <c r="R508" s="304"/>
      <c r="S508" s="304"/>
      <c r="T508" s="304"/>
      <c r="U508" s="304"/>
      <c r="V508" s="304"/>
      <c r="W508" s="304"/>
      <c r="X508" s="321"/>
      <c r="Y508" s="321"/>
    </row>
    <row r="509" spans="1:25" customFormat="1" ht="15.75" customHeight="1" x14ac:dyDescent="0.2">
      <c r="A509" s="304"/>
      <c r="B509" s="304"/>
      <c r="C509" s="304"/>
      <c r="D509" s="304"/>
      <c r="E509" s="304"/>
      <c r="F509" s="304"/>
      <c r="G509" s="304"/>
      <c r="H509" s="304"/>
      <c r="I509" s="304"/>
      <c r="J509" s="304"/>
      <c r="K509" s="304"/>
      <c r="L509" s="304"/>
      <c r="M509" s="304"/>
      <c r="N509" s="304"/>
      <c r="O509" s="304"/>
      <c r="P509" s="304"/>
      <c r="Q509" s="304"/>
      <c r="R509" s="304"/>
      <c r="S509" s="304"/>
      <c r="T509" s="304"/>
      <c r="U509" s="304"/>
      <c r="V509" s="304"/>
      <c r="W509" s="304"/>
      <c r="X509" s="321"/>
      <c r="Y509" s="321"/>
    </row>
    <row r="510" spans="1:25" customFormat="1" ht="15.75" customHeight="1" x14ac:dyDescent="0.2">
      <c r="A510" s="304"/>
      <c r="B510" s="304"/>
      <c r="C510" s="304"/>
      <c r="D510" s="304"/>
      <c r="E510" s="304"/>
      <c r="F510" s="304"/>
      <c r="G510" s="304"/>
      <c r="H510" s="304"/>
      <c r="I510" s="304"/>
      <c r="J510" s="304"/>
      <c r="K510" s="304"/>
      <c r="L510" s="304"/>
      <c r="M510" s="304"/>
      <c r="N510" s="304"/>
      <c r="O510" s="304"/>
      <c r="P510" s="304"/>
      <c r="Q510" s="304"/>
      <c r="R510" s="304"/>
      <c r="S510" s="304"/>
      <c r="T510" s="304"/>
      <c r="U510" s="304"/>
      <c r="V510" s="304"/>
      <c r="W510" s="304"/>
      <c r="X510" s="321"/>
      <c r="Y510" s="321"/>
    </row>
    <row r="511" spans="1:25" customFormat="1" ht="15.75" customHeight="1" x14ac:dyDescent="0.2">
      <c r="A511" s="304"/>
      <c r="B511" s="304"/>
      <c r="C511" s="304"/>
      <c r="D511" s="304"/>
      <c r="E511" s="304"/>
      <c r="F511" s="304"/>
      <c r="G511" s="304"/>
      <c r="H511" s="304"/>
      <c r="I511" s="304"/>
      <c r="J511" s="304"/>
      <c r="K511" s="304"/>
      <c r="L511" s="304"/>
      <c r="M511" s="304"/>
      <c r="N511" s="304"/>
      <c r="O511" s="304"/>
      <c r="P511" s="304"/>
      <c r="Q511" s="304"/>
      <c r="R511" s="304"/>
      <c r="S511" s="304"/>
      <c r="T511" s="304"/>
      <c r="U511" s="304"/>
      <c r="V511" s="304"/>
      <c r="W511" s="304"/>
      <c r="X511" s="321"/>
      <c r="Y511" s="321"/>
    </row>
    <row r="512" spans="1:25" customFormat="1" ht="15.75" customHeight="1" x14ac:dyDescent="0.2">
      <c r="A512" s="304"/>
      <c r="B512" s="304"/>
      <c r="C512" s="304"/>
      <c r="D512" s="304"/>
      <c r="E512" s="304"/>
      <c r="F512" s="304"/>
      <c r="G512" s="304"/>
      <c r="H512" s="304"/>
      <c r="I512" s="304"/>
      <c r="J512" s="304"/>
      <c r="K512" s="304"/>
      <c r="L512" s="304"/>
      <c r="M512" s="304"/>
      <c r="N512" s="304"/>
      <c r="O512" s="304"/>
      <c r="P512" s="304"/>
      <c r="Q512" s="304"/>
      <c r="R512" s="304"/>
      <c r="S512" s="304"/>
      <c r="T512" s="304"/>
      <c r="U512" s="304"/>
      <c r="V512" s="304"/>
      <c r="W512" s="304"/>
      <c r="X512" s="321"/>
      <c r="Y512" s="321"/>
    </row>
    <row r="513" spans="1:25" customFormat="1" ht="15.75" customHeight="1" x14ac:dyDescent="0.2">
      <c r="A513" s="304"/>
      <c r="B513" s="304"/>
      <c r="C513" s="304"/>
      <c r="D513" s="304"/>
      <c r="E513" s="304"/>
      <c r="F513" s="304"/>
      <c r="G513" s="304"/>
      <c r="H513" s="304"/>
      <c r="I513" s="304"/>
      <c r="J513" s="304"/>
      <c r="K513" s="304"/>
      <c r="L513" s="304"/>
      <c r="M513" s="304"/>
      <c r="N513" s="304"/>
      <c r="O513" s="304"/>
      <c r="P513" s="304"/>
      <c r="Q513" s="304"/>
      <c r="R513" s="304"/>
      <c r="S513" s="304"/>
      <c r="T513" s="304"/>
      <c r="U513" s="304"/>
      <c r="V513" s="304"/>
      <c r="W513" s="304"/>
      <c r="X513" s="321"/>
      <c r="Y513" s="321"/>
    </row>
    <row r="514" spans="1:25" customFormat="1" ht="15.75" customHeight="1" x14ac:dyDescent="0.2">
      <c r="A514" s="304"/>
      <c r="B514" s="304"/>
      <c r="C514" s="304"/>
      <c r="D514" s="304"/>
      <c r="E514" s="304"/>
      <c r="F514" s="304"/>
      <c r="G514" s="304"/>
      <c r="H514" s="304"/>
      <c r="I514" s="304"/>
      <c r="J514" s="304"/>
      <c r="K514" s="304"/>
      <c r="L514" s="304"/>
      <c r="M514" s="304"/>
      <c r="N514" s="304"/>
      <c r="O514" s="304"/>
      <c r="P514" s="304"/>
      <c r="Q514" s="304"/>
      <c r="R514" s="304"/>
      <c r="S514" s="304"/>
      <c r="T514" s="304"/>
      <c r="U514" s="304"/>
      <c r="V514" s="304"/>
      <c r="W514" s="304"/>
      <c r="X514" s="321"/>
      <c r="Y514" s="321"/>
    </row>
    <row r="515" spans="1:25" customFormat="1" ht="15.75" customHeight="1" x14ac:dyDescent="0.2">
      <c r="A515" s="304"/>
      <c r="B515" s="304"/>
      <c r="C515" s="304"/>
      <c r="D515" s="304"/>
      <c r="E515" s="304"/>
      <c r="F515" s="304"/>
      <c r="G515" s="304"/>
      <c r="H515" s="304"/>
      <c r="I515" s="304"/>
      <c r="J515" s="304"/>
      <c r="K515" s="304"/>
      <c r="L515" s="304"/>
      <c r="M515" s="304"/>
      <c r="N515" s="304"/>
      <c r="O515" s="304"/>
      <c r="P515" s="304"/>
      <c r="Q515" s="304"/>
      <c r="R515" s="304"/>
      <c r="S515" s="304"/>
      <c r="T515" s="304"/>
      <c r="U515" s="304"/>
      <c r="V515" s="304"/>
      <c r="W515" s="304"/>
      <c r="X515" s="321"/>
      <c r="Y515" s="321"/>
    </row>
    <row r="516" spans="1:25" customFormat="1" ht="15.75" customHeight="1" x14ac:dyDescent="0.2">
      <c r="A516" s="304"/>
      <c r="B516" s="304"/>
      <c r="C516" s="304"/>
      <c r="D516" s="304"/>
      <c r="E516" s="304"/>
      <c r="F516" s="304"/>
      <c r="G516" s="304"/>
      <c r="H516" s="304"/>
      <c r="I516" s="304"/>
      <c r="J516" s="304"/>
      <c r="K516" s="304"/>
      <c r="L516" s="304"/>
      <c r="M516" s="304"/>
      <c r="N516" s="304"/>
      <c r="O516" s="304"/>
      <c r="P516" s="304"/>
      <c r="Q516" s="304"/>
      <c r="R516" s="304"/>
      <c r="S516" s="304"/>
      <c r="T516" s="304"/>
      <c r="U516" s="304"/>
      <c r="V516" s="304"/>
      <c r="W516" s="304"/>
      <c r="X516" s="321"/>
      <c r="Y516" s="321"/>
    </row>
    <row r="517" spans="1:25" customFormat="1" ht="15.75" customHeight="1" x14ac:dyDescent="0.2">
      <c r="A517" s="304"/>
      <c r="B517" s="304"/>
      <c r="C517" s="304"/>
      <c r="D517" s="304"/>
      <c r="E517" s="304"/>
      <c r="F517" s="304"/>
      <c r="G517" s="304"/>
      <c r="H517" s="304"/>
      <c r="I517" s="304"/>
      <c r="J517" s="304"/>
      <c r="K517" s="304"/>
      <c r="L517" s="304"/>
      <c r="M517" s="304"/>
      <c r="N517" s="304"/>
      <c r="O517" s="304"/>
      <c r="P517" s="304"/>
      <c r="Q517" s="304"/>
      <c r="R517" s="304"/>
      <c r="S517" s="304"/>
      <c r="T517" s="304"/>
      <c r="U517" s="304"/>
      <c r="V517" s="304"/>
      <c r="W517" s="304"/>
      <c r="X517" s="321"/>
      <c r="Y517" s="321"/>
    </row>
    <row r="518" spans="1:25" customFormat="1" ht="15.75" customHeight="1" x14ac:dyDescent="0.2">
      <c r="A518" s="304"/>
      <c r="B518" s="304"/>
      <c r="C518" s="304"/>
      <c r="D518" s="304"/>
      <c r="E518" s="304"/>
      <c r="F518" s="304"/>
      <c r="G518" s="304"/>
      <c r="H518" s="304"/>
      <c r="I518" s="304"/>
      <c r="J518" s="304"/>
      <c r="K518" s="304"/>
      <c r="L518" s="304"/>
      <c r="M518" s="304"/>
      <c r="N518" s="304"/>
      <c r="O518" s="304"/>
      <c r="P518" s="304"/>
      <c r="Q518" s="304"/>
      <c r="R518" s="304"/>
      <c r="S518" s="304"/>
      <c r="T518" s="304"/>
      <c r="U518" s="304"/>
      <c r="V518" s="304"/>
      <c r="W518" s="304"/>
      <c r="X518" s="321"/>
      <c r="Y518" s="321"/>
    </row>
    <row r="519" spans="1:25" customFormat="1" ht="15.75" customHeight="1" x14ac:dyDescent="0.2">
      <c r="A519" s="304"/>
      <c r="B519" s="304"/>
      <c r="C519" s="304"/>
      <c r="D519" s="304"/>
      <c r="E519" s="304"/>
      <c r="F519" s="304"/>
      <c r="G519" s="304"/>
      <c r="H519" s="304"/>
      <c r="I519" s="304"/>
      <c r="J519" s="304"/>
      <c r="K519" s="304"/>
      <c r="L519" s="304"/>
      <c r="M519" s="304"/>
      <c r="N519" s="304"/>
      <c r="O519" s="304"/>
      <c r="P519" s="304"/>
      <c r="Q519" s="304"/>
      <c r="R519" s="304"/>
      <c r="S519" s="304"/>
      <c r="T519" s="304"/>
      <c r="U519" s="304"/>
      <c r="V519" s="304"/>
      <c r="W519" s="304"/>
      <c r="X519" s="321"/>
      <c r="Y519" s="321"/>
    </row>
    <row r="520" spans="1:25" customFormat="1" ht="15.75" customHeight="1" x14ac:dyDescent="0.2">
      <c r="A520" s="304"/>
      <c r="B520" s="304"/>
      <c r="C520" s="304"/>
      <c r="D520" s="304"/>
      <c r="E520" s="304"/>
      <c r="F520" s="304"/>
      <c r="G520" s="304"/>
      <c r="H520" s="304"/>
      <c r="I520" s="304"/>
      <c r="J520" s="304"/>
      <c r="K520" s="304"/>
      <c r="L520" s="304"/>
      <c r="M520" s="304"/>
      <c r="N520" s="304"/>
      <c r="O520" s="304"/>
      <c r="P520" s="304"/>
      <c r="Q520" s="304"/>
      <c r="R520" s="304"/>
      <c r="S520" s="304"/>
      <c r="T520" s="304"/>
      <c r="U520" s="304"/>
      <c r="V520" s="304"/>
      <c r="W520" s="304"/>
      <c r="X520" s="321"/>
      <c r="Y520" s="321"/>
    </row>
    <row r="521" spans="1:25" customFormat="1" ht="15.75" customHeight="1" x14ac:dyDescent="0.2">
      <c r="A521" s="304"/>
      <c r="B521" s="304"/>
      <c r="C521" s="304"/>
      <c r="D521" s="304"/>
      <c r="E521" s="304"/>
      <c r="F521" s="304"/>
      <c r="G521" s="304"/>
      <c r="H521" s="304"/>
      <c r="I521" s="304"/>
      <c r="J521" s="304"/>
      <c r="K521" s="304"/>
      <c r="L521" s="304"/>
      <c r="M521" s="304"/>
      <c r="N521" s="304"/>
      <c r="O521" s="304"/>
      <c r="P521" s="304"/>
      <c r="Q521" s="304"/>
      <c r="R521" s="304"/>
      <c r="S521" s="304"/>
      <c r="T521" s="304"/>
      <c r="U521" s="304"/>
      <c r="V521" s="304"/>
      <c r="W521" s="304"/>
      <c r="X521" s="321"/>
      <c r="Y521" s="321"/>
    </row>
    <row r="522" spans="1:25" customFormat="1" ht="15.75" customHeight="1" x14ac:dyDescent="0.2">
      <c r="A522" s="304"/>
      <c r="B522" s="304"/>
      <c r="C522" s="304"/>
      <c r="D522" s="304"/>
      <c r="E522" s="304"/>
      <c r="F522" s="304"/>
      <c r="G522" s="304"/>
      <c r="H522" s="304"/>
      <c r="I522" s="304"/>
      <c r="J522" s="304"/>
      <c r="K522" s="304"/>
      <c r="L522" s="304"/>
      <c r="M522" s="304"/>
      <c r="N522" s="304"/>
      <c r="O522" s="304"/>
      <c r="P522" s="304"/>
      <c r="Q522" s="304"/>
      <c r="R522" s="304"/>
      <c r="S522" s="304"/>
      <c r="T522" s="304"/>
      <c r="U522" s="304"/>
      <c r="V522" s="304"/>
      <c r="W522" s="304"/>
      <c r="X522" s="321"/>
      <c r="Y522" s="321"/>
    </row>
    <row r="523" spans="1:25" customFormat="1" ht="15.75" customHeight="1" x14ac:dyDescent="0.2">
      <c r="A523" s="304"/>
      <c r="B523" s="304"/>
      <c r="C523" s="304"/>
      <c r="D523" s="304"/>
      <c r="E523" s="304"/>
      <c r="F523" s="304"/>
      <c r="G523" s="304"/>
      <c r="H523" s="304"/>
      <c r="I523" s="304"/>
      <c r="J523" s="304"/>
      <c r="K523" s="304"/>
      <c r="L523" s="304"/>
      <c r="M523" s="304"/>
      <c r="N523" s="304"/>
      <c r="O523" s="304"/>
      <c r="P523" s="304"/>
      <c r="Q523" s="304"/>
      <c r="R523" s="304"/>
      <c r="S523" s="304"/>
      <c r="T523" s="304"/>
      <c r="U523" s="304"/>
      <c r="V523" s="304"/>
      <c r="W523" s="304"/>
      <c r="X523" s="321"/>
      <c r="Y523" s="321"/>
    </row>
    <row r="525" spans="1:25" customFormat="1" ht="15.75" customHeight="1" x14ac:dyDescent="0.2">
      <c r="A525" s="304"/>
      <c r="B525" s="304"/>
      <c r="C525" s="304"/>
      <c r="D525" s="304"/>
      <c r="E525" s="304"/>
      <c r="F525" s="304"/>
      <c r="G525" s="304"/>
      <c r="H525" s="304"/>
      <c r="I525" s="304"/>
      <c r="J525" s="304"/>
      <c r="K525" s="304"/>
      <c r="L525" s="304"/>
      <c r="M525" s="304"/>
      <c r="N525" s="304"/>
      <c r="O525" s="304"/>
      <c r="P525" s="304"/>
      <c r="Q525" s="304"/>
      <c r="R525" s="304"/>
      <c r="S525" s="304"/>
      <c r="T525" s="304"/>
      <c r="U525" s="304"/>
      <c r="V525" s="304"/>
      <c r="W525" s="304"/>
      <c r="X525" s="321"/>
      <c r="Y525" s="321"/>
    </row>
    <row r="526" spans="1:25" customFormat="1" ht="15.75" customHeight="1" x14ac:dyDescent="0.2">
      <c r="A526" s="304"/>
      <c r="B526" s="304"/>
      <c r="C526" s="304"/>
      <c r="D526" s="304"/>
      <c r="E526" s="304"/>
      <c r="F526" s="304"/>
      <c r="G526" s="304"/>
      <c r="H526" s="304"/>
      <c r="I526" s="304"/>
      <c r="J526" s="304"/>
      <c r="K526" s="304"/>
      <c r="L526" s="304"/>
      <c r="M526" s="304"/>
      <c r="N526" s="304"/>
      <c r="O526" s="304"/>
      <c r="P526" s="304"/>
      <c r="Q526" s="304"/>
      <c r="R526" s="304"/>
      <c r="S526" s="304"/>
      <c r="T526" s="304"/>
      <c r="U526" s="304"/>
      <c r="V526" s="304"/>
      <c r="W526" s="304"/>
      <c r="X526" s="321"/>
      <c r="Y526" s="321"/>
    </row>
    <row r="527" spans="1:25" customFormat="1" ht="15.75" customHeight="1" x14ac:dyDescent="0.2">
      <c r="A527" s="304"/>
      <c r="B527" s="304"/>
      <c r="C527" s="304"/>
      <c r="D527" s="304"/>
      <c r="E527" s="304"/>
      <c r="F527" s="304"/>
      <c r="G527" s="304"/>
      <c r="H527" s="304"/>
      <c r="I527" s="304"/>
      <c r="J527" s="304"/>
      <c r="K527" s="304"/>
      <c r="L527" s="304"/>
      <c r="M527" s="304"/>
      <c r="N527" s="304"/>
      <c r="O527" s="304"/>
      <c r="P527" s="304"/>
      <c r="Q527" s="304"/>
      <c r="R527" s="304"/>
      <c r="S527" s="304"/>
      <c r="T527" s="304"/>
      <c r="U527" s="304"/>
      <c r="V527" s="304"/>
      <c r="W527" s="304"/>
      <c r="X527" s="321"/>
      <c r="Y527" s="321"/>
    </row>
    <row r="528" spans="1:25" customFormat="1" ht="15.75" customHeight="1" x14ac:dyDescent="0.2">
      <c r="A528" s="304"/>
      <c r="B528" s="304"/>
      <c r="C528" s="304"/>
      <c r="D528" s="304"/>
      <c r="E528" s="304"/>
      <c r="F528" s="304"/>
      <c r="G528" s="304"/>
      <c r="H528" s="304"/>
      <c r="I528" s="304"/>
      <c r="J528" s="304"/>
      <c r="K528" s="304"/>
      <c r="L528" s="304"/>
      <c r="M528" s="304"/>
      <c r="N528" s="304"/>
      <c r="O528" s="304"/>
      <c r="P528" s="304"/>
      <c r="Q528" s="304"/>
      <c r="R528" s="304"/>
      <c r="S528" s="304"/>
      <c r="T528" s="304"/>
      <c r="U528" s="304"/>
      <c r="V528" s="304"/>
      <c r="W528" s="304"/>
      <c r="X528" s="321"/>
      <c r="Y528" s="321"/>
    </row>
    <row r="530" spans="1:25" customFormat="1" ht="15.75" customHeight="1" x14ac:dyDescent="0.2">
      <c r="A530" s="304"/>
      <c r="B530" s="304"/>
      <c r="C530" s="304"/>
      <c r="D530" s="304"/>
      <c r="E530" s="304"/>
      <c r="F530" s="304"/>
      <c r="G530" s="304"/>
      <c r="H530" s="304"/>
      <c r="I530" s="304"/>
      <c r="J530" s="304"/>
      <c r="K530" s="304"/>
      <c r="L530" s="304"/>
      <c r="M530" s="304"/>
      <c r="N530" s="304"/>
      <c r="O530" s="304"/>
      <c r="P530" s="304"/>
      <c r="Q530" s="304"/>
      <c r="R530" s="304"/>
      <c r="S530" s="304"/>
      <c r="T530" s="304"/>
      <c r="U530" s="304"/>
      <c r="V530" s="304"/>
      <c r="W530" s="304"/>
      <c r="X530" s="321"/>
      <c r="Y530" s="321"/>
    </row>
    <row r="531" spans="1:25" customFormat="1" ht="15.75" customHeight="1" x14ac:dyDescent="0.2">
      <c r="A531" s="304"/>
      <c r="B531" s="304"/>
      <c r="C531" s="304"/>
      <c r="D531" s="304"/>
      <c r="E531" s="304"/>
      <c r="F531" s="304"/>
      <c r="G531" s="304"/>
      <c r="H531" s="304"/>
      <c r="I531" s="304"/>
      <c r="J531" s="304"/>
      <c r="K531" s="304"/>
      <c r="L531" s="304"/>
      <c r="M531" s="304"/>
      <c r="N531" s="304"/>
      <c r="O531" s="304"/>
      <c r="P531" s="304"/>
      <c r="Q531" s="304"/>
      <c r="R531" s="304"/>
      <c r="S531" s="304"/>
      <c r="T531" s="304"/>
      <c r="U531" s="304"/>
      <c r="V531" s="304"/>
      <c r="W531" s="304"/>
      <c r="X531" s="321"/>
      <c r="Y531" s="321"/>
    </row>
    <row r="532" spans="1:25" customFormat="1" ht="15.75" customHeight="1" x14ac:dyDescent="0.2">
      <c r="A532" s="304"/>
      <c r="B532" s="304"/>
      <c r="C532" s="304"/>
      <c r="D532" s="304"/>
      <c r="E532" s="304"/>
      <c r="F532" s="304"/>
      <c r="G532" s="304"/>
      <c r="H532" s="304"/>
      <c r="I532" s="304"/>
      <c r="J532" s="304"/>
      <c r="K532" s="304"/>
      <c r="L532" s="304"/>
      <c r="M532" s="304"/>
      <c r="N532" s="304"/>
      <c r="O532" s="304"/>
      <c r="P532" s="304"/>
      <c r="Q532" s="304"/>
      <c r="R532" s="304"/>
      <c r="S532" s="304"/>
      <c r="T532" s="304"/>
      <c r="U532" s="304"/>
      <c r="V532" s="304"/>
      <c r="W532" s="304"/>
      <c r="X532" s="321"/>
      <c r="Y532" s="321"/>
    </row>
    <row r="533" spans="1:25" customFormat="1" ht="15.75" customHeight="1" x14ac:dyDescent="0.2">
      <c r="A533" s="304"/>
      <c r="B533" s="304"/>
      <c r="C533" s="304"/>
      <c r="D533" s="304"/>
      <c r="E533" s="304"/>
      <c r="F533" s="304"/>
      <c r="G533" s="304"/>
      <c r="H533" s="304"/>
      <c r="I533" s="304"/>
      <c r="J533" s="304"/>
      <c r="K533" s="304"/>
      <c r="L533" s="304"/>
      <c r="M533" s="304"/>
      <c r="N533" s="304"/>
      <c r="O533" s="304"/>
      <c r="P533" s="304"/>
      <c r="Q533" s="304"/>
      <c r="R533" s="304"/>
      <c r="S533" s="304"/>
      <c r="T533" s="304"/>
      <c r="U533" s="304"/>
      <c r="V533" s="304"/>
      <c r="W533" s="304"/>
      <c r="X533" s="321"/>
      <c r="Y533" s="321"/>
    </row>
    <row r="534" spans="1:25" customFormat="1" ht="15.75" customHeight="1" x14ac:dyDescent="0.2">
      <c r="A534" s="304"/>
      <c r="B534" s="304"/>
      <c r="C534" s="304"/>
      <c r="D534" s="304"/>
      <c r="E534" s="304"/>
      <c r="F534" s="304"/>
      <c r="G534" s="304"/>
      <c r="H534" s="304"/>
      <c r="I534" s="304"/>
      <c r="J534" s="304"/>
      <c r="K534" s="304"/>
      <c r="L534" s="304"/>
      <c r="M534" s="304"/>
      <c r="N534" s="304"/>
      <c r="O534" s="304"/>
      <c r="P534" s="304"/>
      <c r="Q534" s="304"/>
      <c r="R534" s="304"/>
      <c r="S534" s="304"/>
      <c r="T534" s="304"/>
      <c r="U534" s="304"/>
      <c r="V534" s="304"/>
      <c r="W534" s="304"/>
      <c r="X534" s="321"/>
      <c r="Y534" s="321"/>
    </row>
    <row r="536" spans="1:25" customFormat="1" ht="15.75" customHeight="1" x14ac:dyDescent="0.2">
      <c r="A536" s="304"/>
      <c r="B536" s="304"/>
      <c r="C536" s="304"/>
      <c r="D536" s="304"/>
      <c r="E536" s="304"/>
      <c r="F536" s="304"/>
      <c r="G536" s="304"/>
      <c r="H536" s="304"/>
      <c r="I536" s="304"/>
      <c r="J536" s="304"/>
      <c r="K536" s="304"/>
      <c r="L536" s="304"/>
      <c r="M536" s="304"/>
      <c r="N536" s="304"/>
      <c r="O536" s="304"/>
      <c r="P536" s="304"/>
      <c r="Q536" s="304"/>
      <c r="R536" s="304"/>
      <c r="S536" s="304"/>
      <c r="T536" s="304"/>
      <c r="U536" s="304"/>
      <c r="V536" s="304"/>
      <c r="W536" s="304"/>
      <c r="X536" s="321"/>
      <c r="Y536" s="321"/>
    </row>
    <row r="537" spans="1:25" customFormat="1" ht="15.75" customHeight="1" x14ac:dyDescent="0.2">
      <c r="A537" s="304"/>
      <c r="B537" s="304"/>
      <c r="C537" s="304"/>
      <c r="D537" s="304"/>
      <c r="E537" s="304"/>
      <c r="F537" s="304"/>
      <c r="G537" s="304"/>
      <c r="H537" s="304"/>
      <c r="I537" s="304"/>
      <c r="J537" s="304"/>
      <c r="K537" s="304"/>
      <c r="L537" s="304"/>
      <c r="M537" s="304"/>
      <c r="N537" s="304"/>
      <c r="O537" s="304"/>
      <c r="P537" s="304"/>
      <c r="Q537" s="304"/>
      <c r="R537" s="304"/>
      <c r="S537" s="304"/>
      <c r="T537" s="304"/>
      <c r="U537" s="304"/>
      <c r="V537" s="304"/>
      <c r="W537" s="304"/>
      <c r="X537" s="321"/>
      <c r="Y537" s="321"/>
    </row>
    <row r="538" spans="1:25" customFormat="1" ht="15.75" customHeight="1" x14ac:dyDescent="0.2">
      <c r="A538" s="304"/>
      <c r="B538" s="304"/>
      <c r="C538" s="304"/>
      <c r="D538" s="304"/>
      <c r="E538" s="304"/>
      <c r="F538" s="304"/>
      <c r="G538" s="304"/>
      <c r="H538" s="304"/>
      <c r="I538" s="304"/>
      <c r="J538" s="304"/>
      <c r="K538" s="304"/>
      <c r="L538" s="304"/>
      <c r="M538" s="304"/>
      <c r="N538" s="304"/>
      <c r="O538" s="304"/>
      <c r="P538" s="304"/>
      <c r="Q538" s="304"/>
      <c r="R538" s="304"/>
      <c r="S538" s="304"/>
      <c r="T538" s="304"/>
      <c r="U538" s="304"/>
      <c r="V538" s="304"/>
      <c r="W538" s="304"/>
      <c r="X538" s="321"/>
      <c r="Y538" s="321"/>
    </row>
    <row r="539" spans="1:25" customFormat="1" ht="15.75" customHeight="1" x14ac:dyDescent="0.2">
      <c r="A539" s="304"/>
      <c r="B539" s="304"/>
      <c r="C539" s="304"/>
      <c r="D539" s="304"/>
      <c r="E539" s="304"/>
      <c r="F539" s="304"/>
      <c r="G539" s="304"/>
      <c r="H539" s="304"/>
      <c r="I539" s="304"/>
      <c r="J539" s="304"/>
      <c r="K539" s="304"/>
      <c r="L539" s="304"/>
      <c r="M539" s="304"/>
      <c r="N539" s="304"/>
      <c r="O539" s="304"/>
      <c r="P539" s="304"/>
      <c r="Q539" s="304"/>
      <c r="R539" s="304"/>
      <c r="S539" s="304"/>
      <c r="T539" s="304"/>
      <c r="U539" s="304"/>
      <c r="V539" s="304"/>
      <c r="W539" s="304"/>
      <c r="X539" s="321"/>
      <c r="Y539" s="321"/>
    </row>
    <row r="541" spans="1:25" customFormat="1" ht="15.75" customHeight="1" x14ac:dyDescent="0.2">
      <c r="A541" s="304"/>
      <c r="B541" s="304"/>
      <c r="C541" s="304"/>
      <c r="D541" s="304"/>
      <c r="E541" s="304"/>
      <c r="F541" s="304"/>
      <c r="G541" s="304"/>
      <c r="H541" s="304"/>
      <c r="I541" s="304"/>
      <c r="J541" s="304"/>
      <c r="K541" s="304"/>
      <c r="L541" s="304"/>
      <c r="M541" s="304"/>
      <c r="N541" s="304"/>
      <c r="O541" s="304"/>
      <c r="P541" s="304"/>
      <c r="Q541" s="304"/>
      <c r="R541" s="304"/>
      <c r="S541" s="304"/>
      <c r="T541" s="304"/>
      <c r="U541" s="304"/>
      <c r="V541" s="304"/>
      <c r="W541" s="304"/>
      <c r="X541" s="321"/>
      <c r="Y541" s="321"/>
    </row>
    <row r="542" spans="1:25" customFormat="1" ht="15.75" customHeight="1" x14ac:dyDescent="0.2">
      <c r="A542" s="304"/>
      <c r="B542" s="304"/>
      <c r="C542" s="304"/>
      <c r="D542" s="304"/>
      <c r="E542" s="304"/>
      <c r="F542" s="304"/>
      <c r="G542" s="304"/>
      <c r="H542" s="304"/>
      <c r="I542" s="304"/>
      <c r="J542" s="304"/>
      <c r="K542" s="304"/>
      <c r="L542" s="304"/>
      <c r="M542" s="304"/>
      <c r="N542" s="304"/>
      <c r="O542" s="304"/>
      <c r="P542" s="304"/>
      <c r="Q542" s="304"/>
      <c r="R542" s="304"/>
      <c r="S542" s="304"/>
      <c r="T542" s="304"/>
      <c r="U542" s="304"/>
      <c r="V542" s="304"/>
      <c r="W542" s="304"/>
      <c r="X542" s="321"/>
      <c r="Y542" s="321"/>
    </row>
    <row r="543" spans="1:25" customFormat="1" ht="15.75" customHeight="1" x14ac:dyDescent="0.2">
      <c r="A543" s="304"/>
      <c r="B543" s="304"/>
      <c r="C543" s="304"/>
      <c r="D543" s="304"/>
      <c r="E543" s="304"/>
      <c r="F543" s="304"/>
      <c r="G543" s="304"/>
      <c r="H543" s="304"/>
      <c r="I543" s="304"/>
      <c r="J543" s="304"/>
      <c r="K543" s="304"/>
      <c r="L543" s="304"/>
      <c r="M543" s="304"/>
      <c r="N543" s="304"/>
      <c r="O543" s="304"/>
      <c r="P543" s="304"/>
      <c r="Q543" s="304"/>
      <c r="R543" s="304"/>
      <c r="S543" s="304"/>
      <c r="T543" s="304"/>
      <c r="U543" s="304"/>
      <c r="V543" s="304"/>
      <c r="W543" s="304"/>
      <c r="X543" s="321"/>
      <c r="Y543" s="321"/>
    </row>
    <row r="544" spans="1:25" customFormat="1" ht="15.75" customHeight="1" x14ac:dyDescent="0.2">
      <c r="A544" s="304"/>
      <c r="B544" s="304"/>
      <c r="C544" s="304"/>
      <c r="D544" s="304"/>
      <c r="E544" s="304"/>
      <c r="F544" s="304"/>
      <c r="G544" s="304"/>
      <c r="H544" s="304"/>
      <c r="I544" s="304"/>
      <c r="J544" s="304"/>
      <c r="K544" s="304"/>
      <c r="L544" s="304"/>
      <c r="M544" s="304"/>
      <c r="N544" s="304"/>
      <c r="O544" s="304"/>
      <c r="P544" s="304"/>
      <c r="Q544" s="304"/>
      <c r="R544" s="304"/>
      <c r="S544" s="304"/>
      <c r="T544" s="304"/>
      <c r="U544" s="304"/>
      <c r="V544" s="304"/>
      <c r="W544" s="304"/>
      <c r="X544" s="321"/>
      <c r="Y544" s="321"/>
    </row>
    <row r="546" spans="1:25" customFormat="1" ht="15.75" customHeight="1" x14ac:dyDescent="0.2">
      <c r="A546" s="304"/>
      <c r="B546" s="304"/>
      <c r="C546" s="304"/>
      <c r="D546" s="304"/>
      <c r="E546" s="304"/>
      <c r="F546" s="304"/>
      <c r="G546" s="304"/>
      <c r="H546" s="304"/>
      <c r="I546" s="304"/>
      <c r="J546" s="304"/>
      <c r="K546" s="304"/>
      <c r="L546" s="304"/>
      <c r="M546" s="304"/>
      <c r="N546" s="304"/>
      <c r="O546" s="304"/>
      <c r="P546" s="304"/>
      <c r="Q546" s="304"/>
      <c r="R546" s="304"/>
      <c r="S546" s="304"/>
      <c r="T546" s="304"/>
      <c r="U546" s="304"/>
      <c r="V546" s="304"/>
      <c r="W546" s="304"/>
      <c r="X546" s="321"/>
      <c r="Y546" s="321"/>
    </row>
    <row r="547" spans="1:25" customFormat="1" ht="15.75" customHeight="1" x14ac:dyDescent="0.2">
      <c r="A547" s="304"/>
      <c r="B547" s="304"/>
      <c r="C547" s="304"/>
      <c r="D547" s="304"/>
      <c r="E547" s="304"/>
      <c r="F547" s="304"/>
      <c r="G547" s="304"/>
      <c r="H547" s="304"/>
      <c r="I547" s="304"/>
      <c r="J547" s="304"/>
      <c r="K547" s="304"/>
      <c r="L547" s="304"/>
      <c r="M547" s="304"/>
      <c r="N547" s="304"/>
      <c r="O547" s="304"/>
      <c r="P547" s="304"/>
      <c r="Q547" s="304"/>
      <c r="R547" s="304"/>
      <c r="S547" s="304"/>
      <c r="T547" s="304"/>
      <c r="U547" s="304"/>
      <c r="V547" s="304"/>
      <c r="W547" s="304"/>
      <c r="X547" s="321"/>
      <c r="Y547" s="321"/>
    </row>
    <row r="548" spans="1:25" customFormat="1" ht="15.75" customHeight="1" x14ac:dyDescent="0.2">
      <c r="A548" s="304"/>
      <c r="B548" s="304"/>
      <c r="C548" s="304"/>
      <c r="D548" s="304"/>
      <c r="E548" s="304"/>
      <c r="F548" s="304"/>
      <c r="G548" s="304"/>
      <c r="H548" s="304"/>
      <c r="I548" s="304"/>
      <c r="J548" s="304"/>
      <c r="K548" s="304"/>
      <c r="L548" s="304"/>
      <c r="M548" s="304"/>
      <c r="N548" s="304"/>
      <c r="O548" s="304"/>
      <c r="P548" s="304"/>
      <c r="Q548" s="304"/>
      <c r="R548" s="304"/>
      <c r="S548" s="304"/>
      <c r="T548" s="304"/>
      <c r="U548" s="304"/>
      <c r="V548" s="304"/>
      <c r="W548" s="304"/>
      <c r="X548" s="321"/>
      <c r="Y548" s="321"/>
    </row>
    <row r="549" spans="1:25" customFormat="1" ht="15.75" customHeight="1" x14ac:dyDescent="0.2">
      <c r="A549" s="304"/>
      <c r="B549" s="304"/>
      <c r="C549" s="304"/>
      <c r="D549" s="304"/>
      <c r="E549" s="304"/>
      <c r="F549" s="304"/>
      <c r="G549" s="304"/>
      <c r="H549" s="304"/>
      <c r="I549" s="304"/>
      <c r="J549" s="304"/>
      <c r="K549" s="304"/>
      <c r="L549" s="304"/>
      <c r="M549" s="304"/>
      <c r="N549" s="304"/>
      <c r="O549" s="304"/>
      <c r="P549" s="304"/>
      <c r="Q549" s="304"/>
      <c r="R549" s="304"/>
      <c r="S549" s="304"/>
      <c r="T549" s="304"/>
      <c r="U549" s="304"/>
      <c r="V549" s="304"/>
      <c r="W549" s="304"/>
      <c r="X549" s="321"/>
      <c r="Y549" s="321"/>
    </row>
    <row r="825" spans="1:25" customFormat="1" ht="15.75" customHeight="1" x14ac:dyDescent="0.2">
      <c r="A825" s="304"/>
      <c r="B825" s="304"/>
      <c r="C825" s="304"/>
      <c r="D825" s="304"/>
      <c r="E825" s="304"/>
      <c r="F825" s="304"/>
      <c r="G825" s="304"/>
      <c r="H825" s="304"/>
      <c r="I825" s="304"/>
      <c r="J825" s="304"/>
      <c r="K825" s="304"/>
      <c r="L825" s="304"/>
      <c r="M825" s="304"/>
      <c r="N825" s="304"/>
      <c r="O825" s="304"/>
      <c r="P825" s="304"/>
      <c r="Q825" s="304"/>
      <c r="R825" s="304"/>
      <c r="S825" s="304"/>
      <c r="T825" s="304"/>
      <c r="U825" s="304"/>
      <c r="V825" s="304"/>
      <c r="W825" s="304"/>
      <c r="X825" s="321"/>
      <c r="Y825" s="321"/>
    </row>
    <row r="1151" spans="1:25" customFormat="1" ht="15.75" customHeight="1" x14ac:dyDescent="0.2">
      <c r="A1151" s="304"/>
      <c r="B1151" s="304"/>
      <c r="C1151" s="304"/>
      <c r="D1151" s="304"/>
      <c r="E1151" s="304"/>
      <c r="F1151" s="304"/>
      <c r="G1151" s="304"/>
      <c r="H1151" s="304"/>
      <c r="I1151" s="304"/>
      <c r="J1151" s="304"/>
      <c r="K1151" s="304"/>
      <c r="L1151" s="304"/>
      <c r="M1151" s="304"/>
      <c r="N1151" s="304"/>
      <c r="O1151" s="304"/>
      <c r="P1151" s="304"/>
      <c r="Q1151" s="304"/>
      <c r="R1151" s="304"/>
      <c r="S1151" s="304"/>
      <c r="T1151" s="304"/>
      <c r="U1151" s="304"/>
      <c r="V1151" s="304"/>
      <c r="W1151" s="304"/>
      <c r="X1151" s="321"/>
      <c r="Y1151" s="321"/>
    </row>
    <row r="1152" spans="1:25" customFormat="1" ht="15.75" customHeight="1" x14ac:dyDescent="0.2">
      <c r="A1152" s="304"/>
      <c r="B1152" s="304"/>
      <c r="C1152" s="304"/>
      <c r="D1152" s="304"/>
      <c r="E1152" s="304"/>
      <c r="F1152" s="304"/>
      <c r="G1152" s="304"/>
      <c r="H1152" s="304"/>
      <c r="I1152" s="304"/>
      <c r="J1152" s="304"/>
      <c r="K1152" s="304"/>
      <c r="L1152" s="304"/>
      <c r="M1152" s="304"/>
      <c r="N1152" s="304"/>
      <c r="O1152" s="304"/>
      <c r="P1152" s="304"/>
      <c r="Q1152" s="304"/>
      <c r="R1152" s="304"/>
      <c r="S1152" s="304"/>
      <c r="T1152" s="304"/>
      <c r="U1152" s="304"/>
      <c r="V1152" s="304"/>
      <c r="W1152" s="304"/>
      <c r="X1152" s="321"/>
      <c r="Y1152" s="321"/>
    </row>
    <row r="1153" spans="1:25" customFormat="1" ht="15.75" customHeight="1" x14ac:dyDescent="0.2">
      <c r="A1153" s="304"/>
      <c r="B1153" s="304"/>
      <c r="C1153" s="304"/>
      <c r="D1153" s="304"/>
      <c r="E1153" s="304"/>
      <c r="F1153" s="304"/>
      <c r="G1153" s="304"/>
      <c r="H1153" s="304"/>
      <c r="I1153" s="304"/>
      <c r="J1153" s="304"/>
      <c r="K1153" s="304"/>
      <c r="L1153" s="304"/>
      <c r="M1153" s="304"/>
      <c r="N1153" s="304"/>
      <c r="O1153" s="304"/>
      <c r="P1153" s="304"/>
      <c r="Q1153" s="304"/>
      <c r="R1153" s="304"/>
      <c r="S1153" s="304"/>
      <c r="T1153" s="304"/>
      <c r="U1153" s="304"/>
      <c r="V1153" s="304"/>
      <c r="W1153" s="304"/>
      <c r="X1153" s="321"/>
      <c r="Y1153" s="321"/>
    </row>
    <row r="1154" spans="1:25" customFormat="1" ht="15.75" customHeight="1" x14ac:dyDescent="0.2">
      <c r="A1154" s="304"/>
      <c r="B1154" s="304"/>
      <c r="C1154" s="304"/>
      <c r="D1154" s="304"/>
      <c r="E1154" s="304"/>
      <c r="F1154" s="304"/>
      <c r="G1154" s="304"/>
      <c r="H1154" s="304"/>
      <c r="I1154" s="304"/>
      <c r="J1154" s="304"/>
      <c r="K1154" s="304"/>
      <c r="L1154" s="304"/>
      <c r="M1154" s="304"/>
      <c r="N1154" s="304"/>
      <c r="O1154" s="304"/>
      <c r="P1154" s="304"/>
      <c r="Q1154" s="304"/>
      <c r="R1154" s="304"/>
      <c r="S1154" s="304"/>
      <c r="T1154" s="304"/>
      <c r="U1154" s="304"/>
      <c r="V1154" s="304"/>
      <c r="W1154" s="304"/>
      <c r="X1154" s="321"/>
      <c r="Y1154" s="321"/>
    </row>
    <row r="1155" spans="1:25" customFormat="1" ht="15.75" customHeight="1" x14ac:dyDescent="0.2">
      <c r="A1155" s="304"/>
      <c r="B1155" s="304"/>
      <c r="C1155" s="304"/>
      <c r="D1155" s="304"/>
      <c r="E1155" s="304"/>
      <c r="F1155" s="304"/>
      <c r="G1155" s="304"/>
      <c r="H1155" s="304"/>
      <c r="I1155" s="304"/>
      <c r="J1155" s="304"/>
      <c r="K1155" s="304"/>
      <c r="L1155" s="304"/>
      <c r="M1155" s="304"/>
      <c r="N1155" s="304"/>
      <c r="O1155" s="304"/>
      <c r="P1155" s="304"/>
      <c r="Q1155" s="304"/>
      <c r="R1155" s="304"/>
      <c r="S1155" s="304"/>
      <c r="T1155" s="304"/>
      <c r="U1155" s="304"/>
      <c r="V1155" s="304"/>
      <c r="W1155" s="304"/>
      <c r="X1155" s="321"/>
      <c r="Y1155" s="321"/>
    </row>
    <row r="1156" spans="1:25" customFormat="1" ht="15.75" customHeight="1" x14ac:dyDescent="0.2">
      <c r="A1156" s="304"/>
      <c r="B1156" s="304"/>
      <c r="C1156" s="304"/>
      <c r="D1156" s="304"/>
      <c r="E1156" s="304"/>
      <c r="F1156" s="304"/>
      <c r="G1156" s="304"/>
      <c r="H1156" s="304"/>
      <c r="I1156" s="304"/>
      <c r="J1156" s="304"/>
      <c r="K1156" s="304"/>
      <c r="L1156" s="304"/>
      <c r="M1156" s="304"/>
      <c r="N1156" s="304"/>
      <c r="O1156" s="304"/>
      <c r="P1156" s="304"/>
      <c r="Q1156" s="304"/>
      <c r="R1156" s="304"/>
      <c r="S1156" s="304"/>
      <c r="T1156" s="304"/>
      <c r="U1156" s="304"/>
      <c r="V1156" s="304"/>
      <c r="W1156" s="304"/>
      <c r="X1156" s="321"/>
      <c r="Y1156" s="321"/>
    </row>
    <row r="1157" spans="1:25" customFormat="1" ht="15.75" customHeight="1" x14ac:dyDescent="0.2">
      <c r="A1157" s="304"/>
      <c r="B1157" s="304"/>
      <c r="C1157" s="304"/>
      <c r="D1157" s="304"/>
      <c r="E1157" s="304"/>
      <c r="F1157" s="304"/>
      <c r="G1157" s="304"/>
      <c r="H1157" s="304"/>
      <c r="I1157" s="304"/>
      <c r="J1157" s="304"/>
      <c r="K1157" s="304"/>
      <c r="L1157" s="304"/>
      <c r="M1157" s="304"/>
      <c r="N1157" s="304"/>
      <c r="O1157" s="304"/>
      <c r="P1157" s="304"/>
      <c r="Q1157" s="304"/>
      <c r="R1157" s="304"/>
      <c r="S1157" s="304"/>
      <c r="T1157" s="304"/>
      <c r="U1157" s="304"/>
      <c r="V1157" s="304"/>
      <c r="W1157" s="304"/>
      <c r="X1157" s="321"/>
      <c r="Y1157" s="321"/>
    </row>
    <row r="1158" spans="1:25" customFormat="1" ht="15.75" customHeight="1" x14ac:dyDescent="0.2">
      <c r="A1158" s="304"/>
      <c r="B1158" s="304"/>
      <c r="C1158" s="304"/>
      <c r="D1158" s="304"/>
      <c r="E1158" s="304"/>
      <c r="F1158" s="304"/>
      <c r="G1158" s="304"/>
      <c r="H1158" s="304"/>
      <c r="I1158" s="304"/>
      <c r="J1158" s="304"/>
      <c r="K1158" s="304"/>
      <c r="L1158" s="304"/>
      <c r="M1158" s="304"/>
      <c r="N1158" s="304"/>
      <c r="O1158" s="304"/>
      <c r="P1158" s="304"/>
      <c r="Q1158" s="304"/>
      <c r="R1158" s="304"/>
      <c r="S1158" s="304"/>
      <c r="T1158" s="304"/>
      <c r="U1158" s="304"/>
      <c r="V1158" s="304"/>
      <c r="W1158" s="304"/>
      <c r="X1158" s="321"/>
      <c r="Y1158" s="321"/>
    </row>
    <row r="1159" spans="1:25" customFormat="1" ht="15.75" customHeight="1" x14ac:dyDescent="0.2">
      <c r="A1159" s="304"/>
      <c r="B1159" s="304"/>
      <c r="C1159" s="304"/>
      <c r="D1159" s="304"/>
      <c r="E1159" s="304"/>
      <c r="F1159" s="304"/>
      <c r="G1159" s="304"/>
      <c r="H1159" s="304"/>
      <c r="I1159" s="304"/>
      <c r="J1159" s="304"/>
      <c r="K1159" s="304"/>
      <c r="L1159" s="304"/>
      <c r="M1159" s="304"/>
      <c r="N1159" s="304"/>
      <c r="O1159" s="304"/>
      <c r="P1159" s="304"/>
      <c r="Q1159" s="304"/>
      <c r="R1159" s="304"/>
      <c r="S1159" s="304"/>
      <c r="T1159" s="304"/>
      <c r="U1159" s="304"/>
      <c r="V1159" s="304"/>
      <c r="W1159" s="304"/>
      <c r="X1159" s="321"/>
      <c r="Y1159" s="321"/>
    </row>
    <row r="1160" spans="1:25" customFormat="1" ht="15.75" customHeight="1" x14ac:dyDescent="0.2">
      <c r="A1160" s="304"/>
      <c r="B1160" s="304"/>
      <c r="C1160" s="304"/>
      <c r="D1160" s="304"/>
      <c r="E1160" s="304"/>
      <c r="F1160" s="304"/>
      <c r="G1160" s="304"/>
      <c r="H1160" s="304"/>
      <c r="I1160" s="304"/>
      <c r="J1160" s="304"/>
      <c r="K1160" s="304"/>
      <c r="L1160" s="304"/>
      <c r="M1160" s="304"/>
      <c r="N1160" s="304"/>
      <c r="O1160" s="304"/>
      <c r="P1160" s="304"/>
      <c r="Q1160" s="304"/>
      <c r="R1160" s="304"/>
      <c r="S1160" s="304"/>
      <c r="T1160" s="304"/>
      <c r="U1160" s="304"/>
      <c r="V1160" s="304"/>
      <c r="W1160" s="304"/>
      <c r="X1160" s="321"/>
      <c r="Y1160" s="321"/>
    </row>
    <row r="1161" spans="1:25" customFormat="1" ht="15.75" customHeight="1" x14ac:dyDescent="0.2">
      <c r="A1161" s="304"/>
      <c r="B1161" s="304"/>
      <c r="C1161" s="304"/>
      <c r="D1161" s="304"/>
      <c r="E1161" s="304"/>
      <c r="F1161" s="304"/>
      <c r="G1161" s="304"/>
      <c r="H1161" s="304"/>
      <c r="I1161" s="304"/>
      <c r="J1161" s="304"/>
      <c r="K1161" s="304"/>
      <c r="L1161" s="304"/>
      <c r="M1161" s="304"/>
      <c r="N1161" s="304"/>
      <c r="O1161" s="304"/>
      <c r="P1161" s="304"/>
      <c r="Q1161" s="304"/>
      <c r="R1161" s="304"/>
      <c r="S1161" s="304"/>
      <c r="T1161" s="304"/>
      <c r="U1161" s="304"/>
      <c r="V1161" s="304"/>
      <c r="W1161" s="304"/>
      <c r="X1161" s="321"/>
      <c r="Y1161" s="321"/>
    </row>
    <row r="1162" spans="1:25" customFormat="1" ht="15.75" customHeight="1" x14ac:dyDescent="0.2">
      <c r="A1162" s="304"/>
      <c r="B1162" s="304"/>
      <c r="C1162" s="304"/>
      <c r="D1162" s="304"/>
      <c r="E1162" s="304"/>
      <c r="F1162" s="304"/>
      <c r="G1162" s="304"/>
      <c r="H1162" s="304"/>
      <c r="I1162" s="304"/>
      <c r="J1162" s="304"/>
      <c r="K1162" s="304"/>
      <c r="L1162" s="304"/>
      <c r="M1162" s="304"/>
      <c r="N1162" s="304"/>
      <c r="O1162" s="304"/>
      <c r="P1162" s="304"/>
      <c r="Q1162" s="304"/>
      <c r="R1162" s="304"/>
      <c r="S1162" s="304"/>
      <c r="T1162" s="304"/>
      <c r="U1162" s="304"/>
      <c r="V1162" s="304"/>
      <c r="W1162" s="304"/>
      <c r="X1162" s="321"/>
      <c r="Y1162" s="321"/>
    </row>
    <row r="1163" spans="1:25" customFormat="1" ht="15.75" customHeight="1" x14ac:dyDescent="0.2">
      <c r="A1163" s="304"/>
      <c r="B1163" s="304"/>
      <c r="C1163" s="304"/>
      <c r="D1163" s="304"/>
      <c r="E1163" s="304"/>
      <c r="F1163" s="304"/>
      <c r="G1163" s="304"/>
      <c r="H1163" s="304"/>
      <c r="I1163" s="304"/>
      <c r="J1163" s="304"/>
      <c r="K1163" s="304"/>
      <c r="L1163" s="304"/>
      <c r="M1163" s="304"/>
      <c r="N1163" s="304"/>
      <c r="O1163" s="304"/>
      <c r="P1163" s="304"/>
      <c r="Q1163" s="304"/>
      <c r="R1163" s="304"/>
      <c r="S1163" s="304"/>
      <c r="T1163" s="304"/>
      <c r="U1163" s="304"/>
      <c r="V1163" s="304"/>
      <c r="W1163" s="304"/>
      <c r="X1163" s="321"/>
      <c r="Y1163" s="321"/>
    </row>
    <row r="1164" spans="1:25" customFormat="1" ht="15.75" customHeight="1" x14ac:dyDescent="0.2">
      <c r="A1164" s="304"/>
      <c r="B1164" s="304"/>
      <c r="C1164" s="304"/>
      <c r="D1164" s="304"/>
      <c r="E1164" s="304"/>
      <c r="F1164" s="304"/>
      <c r="G1164" s="304"/>
      <c r="H1164" s="304"/>
      <c r="I1164" s="304"/>
      <c r="J1164" s="304"/>
      <c r="K1164" s="304"/>
      <c r="L1164" s="304"/>
      <c r="M1164" s="304"/>
      <c r="N1164" s="304"/>
      <c r="O1164" s="304"/>
      <c r="P1164" s="304"/>
      <c r="Q1164" s="304"/>
      <c r="R1164" s="304"/>
      <c r="S1164" s="304"/>
      <c r="T1164" s="304"/>
      <c r="U1164" s="304"/>
      <c r="V1164" s="304"/>
      <c r="W1164" s="304"/>
      <c r="X1164" s="321"/>
      <c r="Y1164" s="321"/>
    </row>
    <row r="1165" spans="1:25" customFormat="1" ht="15.75" customHeight="1" x14ac:dyDescent="0.2">
      <c r="A1165" s="304"/>
      <c r="B1165" s="304"/>
      <c r="C1165" s="304"/>
      <c r="D1165" s="304"/>
      <c r="E1165" s="304"/>
      <c r="F1165" s="304"/>
      <c r="G1165" s="304"/>
      <c r="H1165" s="304"/>
      <c r="I1165" s="304"/>
      <c r="J1165" s="304"/>
      <c r="K1165" s="304"/>
      <c r="L1165" s="304"/>
      <c r="M1165" s="304"/>
      <c r="N1165" s="304"/>
      <c r="O1165" s="304"/>
      <c r="P1165" s="304"/>
      <c r="Q1165" s="304"/>
      <c r="R1165" s="304"/>
      <c r="S1165" s="304"/>
      <c r="T1165" s="304"/>
      <c r="U1165" s="304"/>
      <c r="V1165" s="304"/>
      <c r="W1165" s="304"/>
      <c r="X1165" s="321"/>
      <c r="Y1165" s="321"/>
    </row>
    <row r="1166" spans="1:25" customFormat="1" ht="15.75" customHeight="1" x14ac:dyDescent="0.2">
      <c r="A1166" s="304"/>
      <c r="B1166" s="304"/>
      <c r="C1166" s="304"/>
      <c r="D1166" s="304"/>
      <c r="E1166" s="304"/>
      <c r="F1166" s="304"/>
      <c r="G1166" s="304"/>
      <c r="H1166" s="304"/>
      <c r="I1166" s="304"/>
      <c r="J1166" s="304"/>
      <c r="K1166" s="304"/>
      <c r="L1166" s="304"/>
      <c r="M1166" s="304"/>
      <c r="N1166" s="304"/>
      <c r="O1166" s="304"/>
      <c r="P1166" s="304"/>
      <c r="Q1166" s="304"/>
      <c r="R1166" s="304"/>
      <c r="S1166" s="304"/>
      <c r="T1166" s="304"/>
      <c r="U1166" s="304"/>
      <c r="V1166" s="304"/>
      <c r="W1166" s="304"/>
      <c r="X1166" s="321"/>
      <c r="Y1166" s="321"/>
    </row>
    <row r="1167" spans="1:25" customFormat="1" ht="15.75" customHeight="1" x14ac:dyDescent="0.2">
      <c r="A1167" s="304"/>
      <c r="B1167" s="304"/>
      <c r="C1167" s="304"/>
      <c r="D1167" s="304"/>
      <c r="E1167" s="304"/>
      <c r="F1167" s="304"/>
      <c r="G1167" s="304"/>
      <c r="H1167" s="304"/>
      <c r="I1167" s="304"/>
      <c r="J1167" s="304"/>
      <c r="K1167" s="304"/>
      <c r="L1167" s="304"/>
      <c r="M1167" s="304"/>
      <c r="N1167" s="304"/>
      <c r="O1167" s="304"/>
      <c r="P1167" s="304"/>
      <c r="Q1167" s="304"/>
      <c r="R1167" s="304"/>
      <c r="S1167" s="304"/>
      <c r="T1167" s="304"/>
      <c r="U1167" s="304"/>
      <c r="V1167" s="304"/>
      <c r="W1167" s="304"/>
      <c r="X1167" s="321"/>
      <c r="Y1167" s="321"/>
    </row>
    <row r="1168" spans="1:25" customFormat="1" ht="15.75" customHeight="1" x14ac:dyDescent="0.2">
      <c r="A1168" s="304"/>
      <c r="B1168" s="304"/>
      <c r="C1168" s="304"/>
      <c r="D1168" s="304"/>
      <c r="E1168" s="304"/>
      <c r="F1168" s="304"/>
      <c r="G1168" s="304"/>
      <c r="H1168" s="304"/>
      <c r="I1168" s="304"/>
      <c r="J1168" s="304"/>
      <c r="K1168" s="304"/>
      <c r="L1168" s="304"/>
      <c r="M1168" s="304"/>
      <c r="N1168" s="304"/>
      <c r="O1168" s="304"/>
      <c r="P1168" s="304"/>
      <c r="Q1168" s="304"/>
      <c r="R1168" s="304"/>
      <c r="S1168" s="304"/>
      <c r="T1168" s="304"/>
      <c r="U1168" s="304"/>
      <c r="V1168" s="304"/>
      <c r="W1168" s="304"/>
      <c r="X1168" s="321"/>
      <c r="Y1168" s="321"/>
    </row>
    <row r="1169" spans="1:25" customFormat="1" ht="15.75" customHeight="1" x14ac:dyDescent="0.2">
      <c r="A1169" s="304"/>
      <c r="B1169" s="304"/>
      <c r="C1169" s="304"/>
      <c r="D1169" s="304"/>
      <c r="E1169" s="304"/>
      <c r="F1169" s="304"/>
      <c r="G1169" s="304"/>
      <c r="H1169" s="304"/>
      <c r="I1169" s="304"/>
      <c r="J1169" s="304"/>
      <c r="K1169" s="304"/>
      <c r="L1169" s="304"/>
      <c r="M1169" s="304"/>
      <c r="N1169" s="304"/>
      <c r="O1169" s="304"/>
      <c r="P1169" s="304"/>
      <c r="Q1169" s="304"/>
      <c r="R1169" s="304"/>
      <c r="S1169" s="304"/>
      <c r="T1169" s="304"/>
      <c r="U1169" s="304"/>
      <c r="V1169" s="304"/>
      <c r="W1169" s="304"/>
      <c r="X1169" s="321"/>
      <c r="Y1169" s="321"/>
    </row>
    <row r="1170" spans="1:25" customFormat="1" ht="15.75" customHeight="1" x14ac:dyDescent="0.2">
      <c r="A1170" s="304"/>
      <c r="B1170" s="304"/>
      <c r="C1170" s="304"/>
      <c r="D1170" s="304"/>
      <c r="E1170" s="304"/>
      <c r="F1170" s="304"/>
      <c r="G1170" s="304"/>
      <c r="H1170" s="304"/>
      <c r="I1170" s="304"/>
      <c r="J1170" s="304"/>
      <c r="K1170" s="304"/>
      <c r="L1170" s="304"/>
      <c r="M1170" s="304"/>
      <c r="N1170" s="304"/>
      <c r="O1170" s="304"/>
      <c r="P1170" s="304"/>
      <c r="Q1170" s="304"/>
      <c r="R1170" s="304"/>
      <c r="S1170" s="304"/>
      <c r="T1170" s="304"/>
      <c r="U1170" s="304"/>
      <c r="V1170" s="304"/>
      <c r="W1170" s="304"/>
      <c r="X1170" s="321"/>
      <c r="Y1170" s="321"/>
    </row>
    <row r="1171" spans="1:25" customFormat="1" ht="15.75" customHeight="1" x14ac:dyDescent="0.2">
      <c r="A1171" s="304"/>
      <c r="B1171" s="304"/>
      <c r="C1171" s="304"/>
      <c r="D1171" s="304"/>
      <c r="E1171" s="304"/>
      <c r="F1171" s="304"/>
      <c r="G1171" s="304"/>
      <c r="H1171" s="304"/>
      <c r="I1171" s="304"/>
      <c r="J1171" s="304"/>
      <c r="K1171" s="304"/>
      <c r="L1171" s="304"/>
      <c r="M1171" s="304"/>
      <c r="N1171" s="304"/>
      <c r="O1171" s="304"/>
      <c r="P1171" s="304"/>
      <c r="Q1171" s="304"/>
      <c r="R1171" s="304"/>
      <c r="S1171" s="304"/>
      <c r="T1171" s="304"/>
      <c r="U1171" s="304"/>
      <c r="V1171" s="304"/>
      <c r="W1171" s="304"/>
      <c r="X1171" s="321"/>
      <c r="Y1171" s="321"/>
    </row>
    <row r="1172" spans="1:25" customFormat="1" ht="15.75" customHeight="1" x14ac:dyDescent="0.2">
      <c r="A1172" s="304"/>
      <c r="B1172" s="304"/>
      <c r="C1172" s="304"/>
      <c r="D1172" s="304"/>
      <c r="E1172" s="304"/>
      <c r="F1172" s="304"/>
      <c r="G1172" s="304"/>
      <c r="H1172" s="304"/>
      <c r="I1172" s="304"/>
      <c r="J1172" s="304"/>
      <c r="K1172" s="304"/>
      <c r="L1172" s="304"/>
      <c r="M1172" s="304"/>
      <c r="N1172" s="304"/>
      <c r="O1172" s="304"/>
      <c r="P1172" s="304"/>
      <c r="Q1172" s="304"/>
      <c r="R1172" s="304"/>
      <c r="S1172" s="304"/>
      <c r="T1172" s="304"/>
      <c r="U1172" s="304"/>
      <c r="V1172" s="304"/>
      <c r="W1172" s="304"/>
      <c r="X1172" s="321"/>
      <c r="Y1172" s="321"/>
    </row>
    <row r="1173" spans="1:25" customFormat="1" ht="15.75" customHeight="1" x14ac:dyDescent="0.2">
      <c r="A1173" s="304"/>
      <c r="B1173" s="304"/>
      <c r="C1173" s="304"/>
      <c r="D1173" s="304"/>
      <c r="E1173" s="304"/>
      <c r="F1173" s="304"/>
      <c r="G1173" s="304"/>
      <c r="H1173" s="304"/>
      <c r="I1173" s="304"/>
      <c r="J1173" s="304"/>
      <c r="K1173" s="304"/>
      <c r="L1173" s="304"/>
      <c r="M1173" s="304"/>
      <c r="N1173" s="304"/>
      <c r="O1173" s="304"/>
      <c r="P1173" s="304"/>
      <c r="Q1173" s="304"/>
      <c r="R1173" s="304"/>
      <c r="S1173" s="304"/>
      <c r="T1173" s="304"/>
      <c r="U1173" s="304"/>
      <c r="V1173" s="304"/>
      <c r="W1173" s="304"/>
      <c r="X1173" s="321"/>
      <c r="Y1173" s="321"/>
    </row>
    <row r="1174" spans="1:25" customFormat="1" ht="15.75" customHeight="1" x14ac:dyDescent="0.2">
      <c r="A1174" s="304"/>
      <c r="B1174" s="304"/>
      <c r="C1174" s="304"/>
      <c r="D1174" s="304"/>
      <c r="E1174" s="304"/>
      <c r="F1174" s="304"/>
      <c r="G1174" s="304"/>
      <c r="H1174" s="304"/>
      <c r="I1174" s="304"/>
      <c r="J1174" s="304"/>
      <c r="K1174" s="304"/>
      <c r="L1174" s="304"/>
      <c r="M1174" s="304"/>
      <c r="N1174" s="304"/>
      <c r="O1174" s="304"/>
      <c r="P1174" s="304"/>
      <c r="Q1174" s="304"/>
      <c r="R1174" s="304"/>
      <c r="S1174" s="304"/>
      <c r="T1174" s="304"/>
      <c r="U1174" s="304"/>
      <c r="V1174" s="304"/>
      <c r="W1174" s="304"/>
      <c r="X1174" s="321"/>
      <c r="Y1174" s="321"/>
    </row>
    <row r="1175" spans="1:25" customFormat="1" ht="15.75" customHeight="1" x14ac:dyDescent="0.2">
      <c r="A1175" s="304"/>
      <c r="B1175" s="304"/>
      <c r="C1175" s="304"/>
      <c r="D1175" s="304"/>
      <c r="E1175" s="304"/>
      <c r="F1175" s="304"/>
      <c r="G1175" s="304"/>
      <c r="H1175" s="304"/>
      <c r="I1175" s="304"/>
      <c r="J1175" s="304"/>
      <c r="K1175" s="304"/>
      <c r="L1175" s="304"/>
      <c r="M1175" s="304"/>
      <c r="N1175" s="304"/>
      <c r="O1175" s="304"/>
      <c r="P1175" s="304"/>
      <c r="Q1175" s="304"/>
      <c r="R1175" s="304"/>
      <c r="S1175" s="304"/>
      <c r="T1175" s="304"/>
      <c r="U1175" s="304"/>
      <c r="V1175" s="304"/>
      <c r="W1175" s="304"/>
      <c r="X1175" s="321"/>
      <c r="Y1175" s="321"/>
    </row>
    <row r="1176" spans="1:25" customFormat="1" ht="15.75" customHeight="1" x14ac:dyDescent="0.2">
      <c r="A1176" s="304"/>
      <c r="B1176" s="304"/>
      <c r="C1176" s="304"/>
      <c r="D1176" s="304"/>
      <c r="E1176" s="304"/>
      <c r="F1176" s="304"/>
      <c r="G1176" s="304"/>
      <c r="H1176" s="304"/>
      <c r="I1176" s="304"/>
      <c r="J1176" s="304"/>
      <c r="K1176" s="304"/>
      <c r="L1176" s="304"/>
      <c r="M1176" s="304"/>
      <c r="N1176" s="304"/>
      <c r="O1176" s="304"/>
      <c r="P1176" s="304"/>
      <c r="Q1176" s="304"/>
      <c r="R1176" s="304"/>
      <c r="S1176" s="304"/>
      <c r="T1176" s="304"/>
      <c r="U1176" s="304"/>
      <c r="V1176" s="304"/>
      <c r="W1176" s="304"/>
      <c r="X1176" s="321"/>
      <c r="Y1176" s="321"/>
    </row>
    <row r="1177" spans="1:25" customFormat="1" ht="15.75" customHeight="1" x14ac:dyDescent="0.2">
      <c r="A1177" s="304"/>
      <c r="B1177" s="304"/>
      <c r="C1177" s="304"/>
      <c r="D1177" s="304"/>
      <c r="E1177" s="304"/>
      <c r="F1177" s="304"/>
      <c r="G1177" s="304"/>
      <c r="H1177" s="304"/>
      <c r="I1177" s="304"/>
      <c r="J1177" s="304"/>
      <c r="K1177" s="304"/>
      <c r="L1177" s="304"/>
      <c r="M1177" s="304"/>
      <c r="N1177" s="304"/>
      <c r="O1177" s="304"/>
      <c r="P1177" s="304"/>
      <c r="Q1177" s="304"/>
      <c r="R1177" s="304"/>
      <c r="S1177" s="304"/>
      <c r="T1177" s="304"/>
      <c r="U1177" s="304"/>
      <c r="V1177" s="304"/>
      <c r="W1177" s="304"/>
      <c r="X1177" s="321"/>
      <c r="Y1177" s="321"/>
    </row>
    <row r="1178" spans="1:25" customFormat="1" ht="15.75" customHeight="1" x14ac:dyDescent="0.2">
      <c r="A1178" s="304"/>
      <c r="B1178" s="304"/>
      <c r="C1178" s="304"/>
      <c r="D1178" s="304"/>
      <c r="E1178" s="304"/>
      <c r="F1178" s="304"/>
      <c r="G1178" s="304"/>
      <c r="H1178" s="304"/>
      <c r="I1178" s="304"/>
      <c r="J1178" s="304"/>
      <c r="K1178" s="304"/>
      <c r="L1178" s="304"/>
      <c r="M1178" s="304"/>
      <c r="N1178" s="304"/>
      <c r="O1178" s="304"/>
      <c r="P1178" s="304"/>
      <c r="Q1178" s="304"/>
      <c r="R1178" s="304"/>
      <c r="S1178" s="304"/>
      <c r="T1178" s="304"/>
      <c r="U1178" s="304"/>
      <c r="V1178" s="304"/>
      <c r="W1178" s="304"/>
      <c r="X1178" s="321"/>
      <c r="Y1178" s="321"/>
    </row>
    <row r="1179" spans="1:25" customFormat="1" ht="15.75" customHeight="1" x14ac:dyDescent="0.2">
      <c r="A1179" s="304"/>
      <c r="B1179" s="304"/>
      <c r="C1179" s="304"/>
      <c r="D1179" s="304"/>
      <c r="E1179" s="304"/>
      <c r="F1179" s="304"/>
      <c r="G1179" s="304"/>
      <c r="H1179" s="304"/>
      <c r="I1179" s="304"/>
      <c r="J1179" s="304"/>
      <c r="K1179" s="304"/>
      <c r="L1179" s="304"/>
      <c r="M1179" s="304"/>
      <c r="N1179" s="304"/>
      <c r="O1179" s="304"/>
      <c r="P1179" s="304"/>
      <c r="Q1179" s="304"/>
      <c r="R1179" s="304"/>
      <c r="S1179" s="304"/>
      <c r="T1179" s="304"/>
      <c r="U1179" s="304"/>
      <c r="V1179" s="304"/>
      <c r="W1179" s="304"/>
      <c r="X1179" s="321"/>
      <c r="Y1179" s="321"/>
    </row>
    <row r="1180" spans="1:25" customFormat="1" ht="15.75" customHeight="1" x14ac:dyDescent="0.2">
      <c r="A1180" s="304"/>
      <c r="B1180" s="304"/>
      <c r="C1180" s="304"/>
      <c r="D1180" s="304"/>
      <c r="E1180" s="304"/>
      <c r="F1180" s="304"/>
      <c r="G1180" s="304"/>
      <c r="H1180" s="304"/>
      <c r="I1180" s="304"/>
      <c r="J1180" s="304"/>
      <c r="K1180" s="304"/>
      <c r="L1180" s="304"/>
      <c r="M1180" s="304"/>
      <c r="N1180" s="304"/>
      <c r="O1180" s="304"/>
      <c r="P1180" s="304"/>
      <c r="Q1180" s="304"/>
      <c r="R1180" s="304"/>
      <c r="S1180" s="304"/>
      <c r="T1180" s="304"/>
      <c r="U1180" s="304"/>
      <c r="V1180" s="304"/>
      <c r="W1180" s="304"/>
      <c r="X1180" s="321"/>
      <c r="Y1180" s="321"/>
    </row>
    <row r="1181" spans="1:25" customFormat="1" ht="15.75" customHeight="1" x14ac:dyDescent="0.2">
      <c r="A1181" s="304"/>
      <c r="B1181" s="304"/>
      <c r="C1181" s="304"/>
      <c r="D1181" s="304"/>
      <c r="E1181" s="304"/>
      <c r="F1181" s="304"/>
      <c r="G1181" s="304"/>
      <c r="H1181" s="304"/>
      <c r="I1181" s="304"/>
      <c r="J1181" s="304"/>
      <c r="K1181" s="304"/>
      <c r="L1181" s="304"/>
      <c r="M1181" s="304"/>
      <c r="N1181" s="304"/>
      <c r="O1181" s="304"/>
      <c r="P1181" s="304"/>
      <c r="Q1181" s="304"/>
      <c r="R1181" s="304"/>
      <c r="S1181" s="304"/>
      <c r="T1181" s="304"/>
      <c r="U1181" s="304"/>
      <c r="V1181" s="304"/>
      <c r="W1181" s="304"/>
      <c r="X1181" s="321"/>
      <c r="Y1181" s="321"/>
    </row>
    <row r="1182" spans="1:25" customFormat="1" ht="15.75" customHeight="1" x14ac:dyDescent="0.2">
      <c r="A1182" s="304"/>
      <c r="B1182" s="304"/>
      <c r="C1182" s="304"/>
      <c r="D1182" s="304"/>
      <c r="E1182" s="304"/>
      <c r="F1182" s="304"/>
      <c r="G1182" s="304"/>
      <c r="H1182" s="304"/>
      <c r="I1182" s="304"/>
      <c r="J1182" s="304"/>
      <c r="K1182" s="304"/>
      <c r="L1182" s="304"/>
      <c r="M1182" s="304"/>
      <c r="N1182" s="304"/>
      <c r="O1182" s="304"/>
      <c r="P1182" s="304"/>
      <c r="Q1182" s="304"/>
      <c r="R1182" s="304"/>
      <c r="S1182" s="304"/>
      <c r="T1182" s="304"/>
      <c r="U1182" s="304"/>
      <c r="V1182" s="304"/>
      <c r="W1182" s="304"/>
      <c r="X1182" s="321"/>
      <c r="Y1182" s="321"/>
    </row>
    <row r="1183" spans="1:25" customFormat="1" ht="15.75" customHeight="1" x14ac:dyDescent="0.2">
      <c r="A1183" s="304"/>
      <c r="B1183" s="304"/>
      <c r="C1183" s="304"/>
      <c r="D1183" s="304"/>
      <c r="E1183" s="304"/>
      <c r="F1183" s="304"/>
      <c r="G1183" s="304"/>
      <c r="H1183" s="304"/>
      <c r="I1183" s="304"/>
      <c r="J1183" s="304"/>
      <c r="K1183" s="304"/>
      <c r="L1183" s="304"/>
      <c r="M1183" s="304"/>
      <c r="N1183" s="304"/>
      <c r="O1183" s="304"/>
      <c r="P1183" s="304"/>
      <c r="Q1183" s="304"/>
      <c r="R1183" s="304"/>
      <c r="S1183" s="304"/>
      <c r="T1183" s="304"/>
      <c r="U1183" s="304"/>
      <c r="V1183" s="304"/>
      <c r="W1183" s="304"/>
      <c r="X1183" s="321"/>
      <c r="Y1183" s="321"/>
    </row>
    <row r="1184" spans="1:25" customFormat="1" ht="15.75" customHeight="1" x14ac:dyDescent="0.2">
      <c r="A1184" s="304"/>
      <c r="B1184" s="304"/>
      <c r="C1184" s="304"/>
      <c r="D1184" s="304"/>
      <c r="E1184" s="304"/>
      <c r="F1184" s="304"/>
      <c r="G1184" s="304"/>
      <c r="H1184" s="304"/>
      <c r="I1184" s="304"/>
      <c r="J1184" s="304"/>
      <c r="K1184" s="304"/>
      <c r="L1184" s="304"/>
      <c r="M1184" s="304"/>
      <c r="N1184" s="304"/>
      <c r="O1184" s="304"/>
      <c r="P1184" s="304"/>
      <c r="Q1184" s="304"/>
      <c r="R1184" s="304"/>
      <c r="S1184" s="304"/>
      <c r="T1184" s="304"/>
      <c r="U1184" s="304"/>
      <c r="V1184" s="304"/>
      <c r="W1184" s="304"/>
      <c r="X1184" s="321"/>
      <c r="Y1184" s="321"/>
    </row>
    <row r="1185" spans="1:25" customFormat="1" ht="15.75" customHeight="1" x14ac:dyDescent="0.2">
      <c r="A1185" s="304"/>
      <c r="B1185" s="304"/>
      <c r="C1185" s="304"/>
      <c r="D1185" s="304"/>
      <c r="E1185" s="304"/>
      <c r="F1185" s="304"/>
      <c r="G1185" s="304"/>
      <c r="H1185" s="304"/>
      <c r="I1185" s="304"/>
      <c r="J1185" s="304"/>
      <c r="K1185" s="304"/>
      <c r="L1185" s="304"/>
      <c r="M1185" s="304"/>
      <c r="N1185" s="304"/>
      <c r="O1185" s="304"/>
      <c r="P1185" s="304"/>
      <c r="Q1185" s="304"/>
      <c r="R1185" s="304"/>
      <c r="S1185" s="304"/>
      <c r="T1185" s="304"/>
      <c r="U1185" s="304"/>
      <c r="V1185" s="304"/>
      <c r="W1185" s="304"/>
      <c r="X1185" s="321"/>
      <c r="Y1185" s="321"/>
    </row>
    <row r="1186" spans="1:25" customFormat="1" ht="15.75" customHeight="1" x14ac:dyDescent="0.2">
      <c r="A1186" s="304"/>
      <c r="B1186" s="304"/>
      <c r="C1186" s="304"/>
      <c r="D1186" s="304"/>
      <c r="E1186" s="304"/>
      <c r="F1186" s="304"/>
      <c r="G1186" s="304"/>
      <c r="H1186" s="304"/>
      <c r="I1186" s="304"/>
      <c r="J1186" s="304"/>
      <c r="K1186" s="304"/>
      <c r="L1186" s="304"/>
      <c r="M1186" s="304"/>
      <c r="N1186" s="304"/>
      <c r="O1186" s="304"/>
      <c r="P1186" s="304"/>
      <c r="Q1186" s="304"/>
      <c r="R1186" s="304"/>
      <c r="S1186" s="304"/>
      <c r="T1186" s="304"/>
      <c r="U1186" s="304"/>
      <c r="V1186" s="304"/>
      <c r="W1186" s="304"/>
      <c r="X1186" s="321"/>
      <c r="Y1186" s="321"/>
    </row>
    <row r="1187" spans="1:25" customFormat="1" ht="15.75" customHeight="1" x14ac:dyDescent="0.2">
      <c r="A1187" s="304"/>
      <c r="B1187" s="304"/>
      <c r="C1187" s="304"/>
      <c r="D1187" s="304"/>
      <c r="E1187" s="304"/>
      <c r="F1187" s="304"/>
      <c r="G1187" s="304"/>
      <c r="H1187" s="304"/>
      <c r="I1187" s="304"/>
      <c r="J1187" s="304"/>
      <c r="K1187" s="304"/>
      <c r="L1187" s="304"/>
      <c r="M1187" s="304"/>
      <c r="N1187" s="304"/>
      <c r="O1187" s="304"/>
      <c r="P1187" s="304"/>
      <c r="Q1187" s="304"/>
      <c r="R1187" s="304"/>
      <c r="S1187" s="304"/>
      <c r="T1187" s="304"/>
      <c r="U1187" s="304"/>
      <c r="V1187" s="304"/>
      <c r="W1187" s="304"/>
      <c r="X1187" s="321"/>
      <c r="Y1187" s="321"/>
    </row>
    <row r="1188" spans="1:25" customFormat="1" ht="15.75" customHeight="1" x14ac:dyDescent="0.2">
      <c r="A1188" s="304"/>
      <c r="B1188" s="304"/>
      <c r="C1188" s="304"/>
      <c r="D1188" s="304"/>
      <c r="E1188" s="304"/>
      <c r="F1188" s="304"/>
      <c r="G1188" s="304"/>
      <c r="H1188" s="304"/>
      <c r="I1188" s="304"/>
      <c r="J1188" s="304"/>
      <c r="K1188" s="304"/>
      <c r="L1188" s="304"/>
      <c r="M1188" s="304"/>
      <c r="N1188" s="304"/>
      <c r="O1188" s="304"/>
      <c r="P1188" s="304"/>
      <c r="Q1188" s="304"/>
      <c r="R1188" s="304"/>
      <c r="S1188" s="304"/>
      <c r="T1188" s="304"/>
      <c r="U1188" s="304"/>
      <c r="V1188" s="304"/>
      <c r="W1188" s="304"/>
      <c r="X1188" s="321"/>
      <c r="Y1188" s="321"/>
    </row>
    <row r="1189" spans="1:25" customFormat="1" ht="15.75" customHeight="1" x14ac:dyDescent="0.2">
      <c r="A1189" s="304"/>
      <c r="B1189" s="304"/>
      <c r="C1189" s="304"/>
      <c r="D1189" s="304"/>
      <c r="E1189" s="304"/>
      <c r="F1189" s="304"/>
      <c r="G1189" s="304"/>
      <c r="H1189" s="304"/>
      <c r="I1189" s="304"/>
      <c r="J1189" s="304"/>
      <c r="K1189" s="304"/>
      <c r="L1189" s="304"/>
      <c r="M1189" s="304"/>
      <c r="N1189" s="304"/>
      <c r="O1189" s="304"/>
      <c r="P1189" s="304"/>
      <c r="Q1189" s="304"/>
      <c r="R1189" s="304"/>
      <c r="S1189" s="304"/>
      <c r="T1189" s="304"/>
      <c r="U1189" s="304"/>
      <c r="V1189" s="304"/>
      <c r="W1189" s="304"/>
      <c r="X1189" s="321"/>
      <c r="Y1189" s="321"/>
    </row>
    <row r="1190" spans="1:25" customFormat="1" ht="15.75" customHeight="1" x14ac:dyDescent="0.2">
      <c r="A1190" s="304"/>
      <c r="B1190" s="304"/>
      <c r="C1190" s="304"/>
      <c r="D1190" s="304"/>
      <c r="E1190" s="304"/>
      <c r="F1190" s="304"/>
      <c r="G1190" s="304"/>
      <c r="H1190" s="304"/>
      <c r="I1190" s="304"/>
      <c r="J1190" s="304"/>
      <c r="K1190" s="304"/>
      <c r="L1190" s="304"/>
      <c r="M1190" s="304"/>
      <c r="N1190" s="304"/>
      <c r="O1190" s="304"/>
      <c r="P1190" s="304"/>
      <c r="Q1190" s="304"/>
      <c r="R1190" s="304"/>
      <c r="S1190" s="304"/>
      <c r="T1190" s="304"/>
      <c r="U1190" s="304"/>
      <c r="V1190" s="304"/>
      <c r="W1190" s="304"/>
      <c r="X1190" s="321"/>
      <c r="Y1190" s="321"/>
    </row>
    <row r="1191" spans="1:25" customFormat="1" ht="15.75" customHeight="1" x14ac:dyDescent="0.2">
      <c r="A1191" s="304"/>
      <c r="B1191" s="304"/>
      <c r="C1191" s="304"/>
      <c r="D1191" s="304"/>
      <c r="E1191" s="304"/>
      <c r="F1191" s="304"/>
      <c r="G1191" s="304"/>
      <c r="H1191" s="304"/>
      <c r="I1191" s="304"/>
      <c r="J1191" s="304"/>
      <c r="K1191" s="304"/>
      <c r="L1191" s="304"/>
      <c r="M1191" s="304"/>
      <c r="N1191" s="304"/>
      <c r="O1191" s="304"/>
      <c r="P1191" s="304"/>
      <c r="Q1191" s="304"/>
      <c r="R1191" s="304"/>
      <c r="S1191" s="304"/>
      <c r="T1191" s="304"/>
      <c r="U1191" s="304"/>
      <c r="V1191" s="304"/>
      <c r="W1191" s="304"/>
      <c r="X1191" s="321"/>
      <c r="Y1191" s="321"/>
    </row>
    <row r="1192" spans="1:25" customFormat="1" ht="15.75" customHeight="1" x14ac:dyDescent="0.2">
      <c r="A1192" s="304"/>
      <c r="B1192" s="304"/>
      <c r="C1192" s="304"/>
      <c r="D1192" s="304"/>
      <c r="E1192" s="304"/>
      <c r="F1192" s="304"/>
      <c r="G1192" s="304"/>
      <c r="H1192" s="304"/>
      <c r="I1192" s="304"/>
      <c r="J1192" s="304"/>
      <c r="K1192" s="304"/>
      <c r="L1192" s="304"/>
      <c r="M1192" s="304"/>
      <c r="N1192" s="304"/>
      <c r="O1192" s="304"/>
      <c r="P1192" s="304"/>
      <c r="Q1192" s="304"/>
      <c r="R1192" s="304"/>
      <c r="S1192" s="304"/>
      <c r="T1192" s="304"/>
      <c r="U1192" s="304"/>
      <c r="V1192" s="304"/>
      <c r="W1192" s="304"/>
      <c r="X1192" s="321"/>
      <c r="Y1192" s="321"/>
    </row>
    <row r="1193" spans="1:25" customFormat="1" ht="15.75" customHeight="1" x14ac:dyDescent="0.2">
      <c r="A1193" s="304"/>
      <c r="B1193" s="304"/>
      <c r="C1193" s="304"/>
      <c r="D1193" s="304"/>
      <c r="E1193" s="304"/>
      <c r="F1193" s="304"/>
      <c r="G1193" s="304"/>
      <c r="H1193" s="304"/>
      <c r="I1193" s="304"/>
      <c r="J1193" s="304"/>
      <c r="K1193" s="304"/>
      <c r="L1193" s="304"/>
      <c r="M1193" s="304"/>
      <c r="N1193" s="304"/>
      <c r="O1193" s="304"/>
      <c r="P1193" s="304"/>
      <c r="Q1193" s="304"/>
      <c r="R1193" s="304"/>
      <c r="S1193" s="304"/>
      <c r="T1193" s="304"/>
      <c r="U1193" s="304"/>
      <c r="V1193" s="304"/>
      <c r="W1193" s="304"/>
      <c r="X1193" s="321"/>
      <c r="Y1193" s="321"/>
    </row>
    <row r="1194" spans="1:25" customFormat="1" ht="15.75" customHeight="1" x14ac:dyDescent="0.2">
      <c r="A1194" s="304"/>
      <c r="B1194" s="304"/>
      <c r="C1194" s="304"/>
      <c r="D1194" s="304"/>
      <c r="E1194" s="304"/>
      <c r="F1194" s="304"/>
      <c r="G1194" s="304"/>
      <c r="H1194" s="304"/>
      <c r="I1194" s="304"/>
      <c r="J1194" s="304"/>
      <c r="K1194" s="304"/>
      <c r="L1194" s="304"/>
      <c r="M1194" s="304"/>
      <c r="N1194" s="304"/>
      <c r="O1194" s="304"/>
      <c r="P1194" s="304"/>
      <c r="Q1194" s="304"/>
      <c r="R1194" s="304"/>
      <c r="S1194" s="304"/>
      <c r="T1194" s="304"/>
      <c r="U1194" s="304"/>
      <c r="V1194" s="304"/>
      <c r="W1194" s="304"/>
      <c r="X1194" s="321"/>
      <c r="Y1194" s="321"/>
    </row>
    <row r="1195" spans="1:25" customFormat="1" ht="15.75" customHeight="1" x14ac:dyDescent="0.2">
      <c r="A1195" s="304"/>
      <c r="B1195" s="304"/>
      <c r="C1195" s="304"/>
      <c r="D1195" s="304"/>
      <c r="E1195" s="304"/>
      <c r="F1195" s="304"/>
      <c r="G1195" s="304"/>
      <c r="H1195" s="304"/>
      <c r="I1195" s="304"/>
      <c r="J1195" s="304"/>
      <c r="K1195" s="304"/>
      <c r="L1195" s="304"/>
      <c r="M1195" s="304"/>
      <c r="N1195" s="304"/>
      <c r="O1195" s="304"/>
      <c r="P1195" s="304"/>
      <c r="Q1195" s="304"/>
      <c r="R1195" s="304"/>
      <c r="S1195" s="304"/>
      <c r="T1195" s="304"/>
      <c r="U1195" s="304"/>
      <c r="V1195" s="304"/>
      <c r="W1195" s="304"/>
      <c r="X1195" s="321"/>
      <c r="Y1195" s="321"/>
    </row>
    <row r="1196" spans="1:25" customFormat="1" ht="15.75" customHeight="1" x14ac:dyDescent="0.2">
      <c r="A1196" s="304"/>
      <c r="B1196" s="304"/>
      <c r="C1196" s="304"/>
      <c r="D1196" s="304"/>
      <c r="E1196" s="304"/>
      <c r="F1196" s="304"/>
      <c r="G1196" s="304"/>
      <c r="H1196" s="304"/>
      <c r="I1196" s="304"/>
      <c r="J1196" s="304"/>
      <c r="K1196" s="304"/>
      <c r="L1196" s="304"/>
      <c r="M1196" s="304"/>
      <c r="N1196" s="304"/>
      <c r="O1196" s="304"/>
      <c r="P1196" s="304"/>
      <c r="Q1196" s="304"/>
      <c r="R1196" s="304"/>
      <c r="S1196" s="304"/>
      <c r="T1196" s="304"/>
      <c r="U1196" s="304"/>
      <c r="V1196" s="304"/>
      <c r="W1196" s="304"/>
      <c r="X1196" s="321"/>
      <c r="Y1196" s="321"/>
    </row>
    <row r="1197" spans="1:25" customFormat="1" ht="15.75" customHeight="1" x14ac:dyDescent="0.2">
      <c r="A1197" s="304"/>
      <c r="B1197" s="304"/>
      <c r="C1197" s="304"/>
      <c r="D1197" s="304"/>
      <c r="E1197" s="304"/>
      <c r="F1197" s="304"/>
      <c r="G1197" s="304"/>
      <c r="H1197" s="304"/>
      <c r="I1197" s="304"/>
      <c r="J1197" s="304"/>
      <c r="K1197" s="304"/>
      <c r="L1197" s="304"/>
      <c r="M1197" s="304"/>
      <c r="N1197" s="304"/>
      <c r="O1197" s="304"/>
      <c r="P1197" s="304"/>
      <c r="Q1197" s="304"/>
      <c r="R1197" s="304"/>
      <c r="S1197" s="304"/>
      <c r="T1197" s="304"/>
      <c r="U1197" s="304"/>
      <c r="V1197" s="304"/>
      <c r="W1197" s="304"/>
      <c r="X1197" s="321"/>
      <c r="Y1197" s="321"/>
    </row>
    <row r="1198" spans="1:25" customFormat="1" ht="15.75" customHeight="1" x14ac:dyDescent="0.2">
      <c r="A1198" s="304"/>
      <c r="B1198" s="304"/>
      <c r="C1198" s="304"/>
      <c r="D1198" s="304"/>
      <c r="E1198" s="304"/>
      <c r="F1198" s="304"/>
      <c r="G1198" s="304"/>
      <c r="H1198" s="304"/>
      <c r="I1198" s="304"/>
      <c r="J1198" s="304"/>
      <c r="K1198" s="304"/>
      <c r="L1198" s="304"/>
      <c r="M1198" s="304"/>
      <c r="N1198" s="304"/>
      <c r="O1198" s="304"/>
      <c r="P1198" s="304"/>
      <c r="Q1198" s="304"/>
      <c r="R1198" s="304"/>
      <c r="S1198" s="304"/>
      <c r="T1198" s="304"/>
      <c r="U1198" s="304"/>
      <c r="V1198" s="304"/>
      <c r="W1198" s="304"/>
      <c r="X1198" s="321"/>
      <c r="Y1198" s="321"/>
    </row>
    <row r="1199" spans="1:25" customFormat="1" ht="15.75" customHeight="1" x14ac:dyDescent="0.2">
      <c r="A1199" s="304"/>
      <c r="B1199" s="304"/>
      <c r="C1199" s="304"/>
      <c r="D1199" s="304"/>
      <c r="E1199" s="304"/>
      <c r="F1199" s="304"/>
      <c r="G1199" s="304"/>
      <c r="H1199" s="304"/>
      <c r="I1199" s="304"/>
      <c r="J1199" s="304"/>
      <c r="K1199" s="304"/>
      <c r="L1199" s="304"/>
      <c r="M1199" s="304"/>
      <c r="N1199" s="304"/>
      <c r="O1199" s="304"/>
      <c r="P1199" s="304"/>
      <c r="Q1199" s="304"/>
      <c r="R1199" s="304"/>
      <c r="S1199" s="304"/>
      <c r="T1199" s="304"/>
      <c r="U1199" s="304"/>
      <c r="V1199" s="304"/>
      <c r="W1199" s="304"/>
      <c r="X1199" s="321"/>
      <c r="Y1199" s="321"/>
    </row>
    <row r="1200" spans="1:25" customFormat="1" ht="15.75" customHeight="1" x14ac:dyDescent="0.2">
      <c r="A1200" s="304"/>
      <c r="B1200" s="304"/>
      <c r="C1200" s="304"/>
      <c r="D1200" s="304"/>
      <c r="E1200" s="304"/>
      <c r="F1200" s="304"/>
      <c r="G1200" s="304"/>
      <c r="H1200" s="304"/>
      <c r="I1200" s="304"/>
      <c r="J1200" s="304"/>
      <c r="K1200" s="304"/>
      <c r="L1200" s="304"/>
      <c r="M1200" s="304"/>
      <c r="N1200" s="304"/>
      <c r="O1200" s="304"/>
      <c r="P1200" s="304"/>
      <c r="Q1200" s="304"/>
      <c r="R1200" s="304"/>
      <c r="S1200" s="304"/>
      <c r="T1200" s="304"/>
      <c r="U1200" s="304"/>
      <c r="V1200" s="304"/>
      <c r="W1200" s="304"/>
      <c r="X1200" s="321"/>
      <c r="Y1200" s="321"/>
    </row>
    <row r="1201" spans="1:25" customFormat="1" ht="15.75" customHeight="1" x14ac:dyDescent="0.2">
      <c r="A1201" s="304"/>
      <c r="B1201" s="304"/>
      <c r="C1201" s="304"/>
      <c r="D1201" s="304"/>
      <c r="E1201" s="304"/>
      <c r="F1201" s="304"/>
      <c r="G1201" s="304"/>
      <c r="H1201" s="304"/>
      <c r="I1201" s="304"/>
      <c r="J1201" s="304"/>
      <c r="K1201" s="304"/>
      <c r="L1201" s="304"/>
      <c r="M1201" s="304"/>
      <c r="N1201" s="304"/>
      <c r="O1201" s="304"/>
      <c r="P1201" s="304"/>
      <c r="Q1201" s="304"/>
      <c r="R1201" s="304"/>
      <c r="S1201" s="304"/>
      <c r="T1201" s="304"/>
      <c r="U1201" s="304"/>
      <c r="V1201" s="304"/>
      <c r="W1201" s="304"/>
      <c r="X1201" s="321"/>
      <c r="Y1201" s="321"/>
    </row>
    <row r="1202" spans="1:25" customFormat="1" ht="15.75" customHeight="1" x14ac:dyDescent="0.2">
      <c r="A1202" s="304"/>
      <c r="B1202" s="304"/>
      <c r="C1202" s="304"/>
      <c r="D1202" s="304"/>
      <c r="E1202" s="304"/>
      <c r="F1202" s="304"/>
      <c r="G1202" s="304"/>
      <c r="H1202" s="304"/>
      <c r="I1202" s="304"/>
      <c r="J1202" s="304"/>
      <c r="K1202" s="304"/>
      <c r="L1202" s="304"/>
      <c r="M1202" s="304"/>
      <c r="N1202" s="304"/>
      <c r="O1202" s="304"/>
      <c r="P1202" s="304"/>
      <c r="Q1202" s="304"/>
      <c r="R1202" s="304"/>
      <c r="S1202" s="304"/>
      <c r="T1202" s="304"/>
      <c r="U1202" s="304"/>
      <c r="V1202" s="304"/>
      <c r="W1202" s="304"/>
      <c r="X1202" s="321"/>
      <c r="Y1202" s="321"/>
    </row>
    <row r="1203" spans="1:25" customFormat="1" ht="15.75" customHeight="1" x14ac:dyDescent="0.2">
      <c r="A1203" s="304"/>
      <c r="B1203" s="304"/>
      <c r="C1203" s="304"/>
      <c r="D1203" s="304"/>
      <c r="E1203" s="304"/>
      <c r="F1203" s="304"/>
      <c r="G1203" s="304"/>
      <c r="H1203" s="304"/>
      <c r="I1203" s="304"/>
      <c r="J1203" s="304"/>
      <c r="K1203" s="304"/>
      <c r="L1203" s="304"/>
      <c r="M1203" s="304"/>
      <c r="N1203" s="304"/>
      <c r="O1203" s="304"/>
      <c r="P1203" s="304"/>
      <c r="Q1203" s="304"/>
      <c r="R1203" s="304"/>
      <c r="S1203" s="304"/>
      <c r="T1203" s="304"/>
      <c r="U1203" s="304"/>
      <c r="V1203" s="304"/>
      <c r="W1203" s="304"/>
      <c r="X1203" s="321"/>
      <c r="Y1203" s="321"/>
    </row>
    <row r="1204" spans="1:25" customFormat="1" ht="15.75" customHeight="1" x14ac:dyDescent="0.2">
      <c r="A1204" s="304"/>
      <c r="B1204" s="304"/>
      <c r="C1204" s="304"/>
      <c r="D1204" s="304"/>
      <c r="E1204" s="304"/>
      <c r="F1204" s="304"/>
      <c r="G1204" s="304"/>
      <c r="H1204" s="304"/>
      <c r="I1204" s="304"/>
      <c r="J1204" s="304"/>
      <c r="K1204" s="304"/>
      <c r="L1204" s="304"/>
      <c r="M1204" s="304"/>
      <c r="N1204" s="304"/>
      <c r="O1204" s="304"/>
      <c r="P1204" s="304"/>
      <c r="Q1204" s="304"/>
      <c r="R1204" s="304"/>
      <c r="S1204" s="304"/>
      <c r="T1204" s="304"/>
      <c r="U1204" s="304"/>
      <c r="V1204" s="304"/>
      <c r="W1204" s="304"/>
      <c r="X1204" s="321"/>
      <c r="Y1204" s="321"/>
    </row>
    <row r="1205" spans="1:25" customFormat="1" ht="15.75" customHeight="1" x14ac:dyDescent="0.2">
      <c r="A1205" s="304"/>
      <c r="B1205" s="304"/>
      <c r="C1205" s="304"/>
      <c r="D1205" s="304"/>
      <c r="E1205" s="304"/>
      <c r="F1205" s="304"/>
      <c r="G1205" s="304"/>
      <c r="H1205" s="304"/>
      <c r="I1205" s="304"/>
      <c r="J1205" s="304"/>
      <c r="K1205" s="304"/>
      <c r="L1205" s="304"/>
      <c r="M1205" s="304"/>
      <c r="N1205" s="304"/>
      <c r="O1205" s="304"/>
      <c r="P1205" s="304"/>
      <c r="Q1205" s="304"/>
      <c r="R1205" s="304"/>
      <c r="S1205" s="304"/>
      <c r="T1205" s="304"/>
      <c r="U1205" s="304"/>
      <c r="V1205" s="304"/>
      <c r="W1205" s="304"/>
      <c r="X1205" s="321"/>
      <c r="Y1205" s="321"/>
    </row>
    <row r="1206" spans="1:25" customFormat="1" ht="15.75" customHeight="1" x14ac:dyDescent="0.2">
      <c r="A1206" s="304"/>
      <c r="B1206" s="304"/>
      <c r="C1206" s="304"/>
      <c r="D1206" s="304"/>
      <c r="E1206" s="304"/>
      <c r="F1206" s="304"/>
      <c r="G1206" s="304"/>
      <c r="H1206" s="304"/>
      <c r="I1206" s="304"/>
      <c r="J1206" s="304"/>
      <c r="K1206" s="304"/>
      <c r="L1206" s="304"/>
      <c r="M1206" s="304"/>
      <c r="N1206" s="304"/>
      <c r="O1206" s="304"/>
      <c r="P1206" s="304"/>
      <c r="Q1206" s="304"/>
      <c r="R1206" s="304"/>
      <c r="S1206" s="304"/>
      <c r="T1206" s="304"/>
      <c r="U1206" s="304"/>
      <c r="V1206" s="304"/>
      <c r="W1206" s="304"/>
      <c r="X1206" s="321"/>
      <c r="Y1206" s="321"/>
    </row>
    <row r="1207" spans="1:25" customFormat="1" ht="15.75" customHeight="1" x14ac:dyDescent="0.2">
      <c r="A1207" s="304"/>
      <c r="B1207" s="304"/>
      <c r="C1207" s="304"/>
      <c r="D1207" s="304"/>
      <c r="E1207" s="304"/>
      <c r="F1207" s="304"/>
      <c r="G1207" s="304"/>
      <c r="H1207" s="304"/>
      <c r="I1207" s="304"/>
      <c r="J1207" s="304"/>
      <c r="K1207" s="304"/>
      <c r="L1207" s="304"/>
      <c r="M1207" s="304"/>
      <c r="N1207" s="304"/>
      <c r="O1207" s="304"/>
      <c r="P1207" s="304"/>
      <c r="Q1207" s="304"/>
      <c r="R1207" s="304"/>
      <c r="S1207" s="304"/>
      <c r="T1207" s="304"/>
      <c r="U1207" s="304"/>
      <c r="V1207" s="304"/>
      <c r="W1207" s="304"/>
      <c r="X1207" s="321"/>
      <c r="Y1207" s="321"/>
    </row>
    <row r="1208" spans="1:25" customFormat="1" ht="15.75" customHeight="1" x14ac:dyDescent="0.2">
      <c r="A1208" s="304"/>
      <c r="B1208" s="304"/>
      <c r="C1208" s="304"/>
      <c r="D1208" s="304"/>
      <c r="E1208" s="304"/>
      <c r="F1208" s="304"/>
      <c r="G1208" s="304"/>
      <c r="H1208" s="304"/>
      <c r="I1208" s="304"/>
      <c r="J1208" s="304"/>
      <c r="K1208" s="304"/>
      <c r="L1208" s="304"/>
      <c r="M1208" s="304"/>
      <c r="N1208" s="304"/>
      <c r="O1208" s="304"/>
      <c r="P1208" s="304"/>
      <c r="Q1208" s="304"/>
      <c r="R1208" s="304"/>
      <c r="S1208" s="304"/>
      <c r="T1208" s="304"/>
      <c r="U1208" s="304"/>
      <c r="V1208" s="304"/>
      <c r="W1208" s="304"/>
      <c r="X1208" s="321"/>
      <c r="Y1208" s="321"/>
    </row>
    <row r="1209" spans="1:25" customFormat="1" ht="15.75" customHeight="1" x14ac:dyDescent="0.2">
      <c r="A1209" s="304"/>
      <c r="B1209" s="304"/>
      <c r="C1209" s="304"/>
      <c r="D1209" s="304"/>
      <c r="E1209" s="304"/>
      <c r="F1209" s="304"/>
      <c r="G1209" s="304"/>
      <c r="H1209" s="304"/>
      <c r="I1209" s="304"/>
      <c r="J1209" s="304"/>
      <c r="K1209" s="304"/>
      <c r="L1209" s="304"/>
      <c r="M1209" s="304"/>
      <c r="N1209" s="304"/>
      <c r="O1209" s="304"/>
      <c r="P1209" s="304"/>
      <c r="Q1209" s="304"/>
      <c r="R1209" s="304"/>
      <c r="S1209" s="304"/>
      <c r="T1209" s="304"/>
      <c r="U1209" s="304"/>
      <c r="V1209" s="304"/>
      <c r="W1209" s="304"/>
      <c r="X1209" s="321"/>
      <c r="Y1209" s="321"/>
    </row>
    <row r="1210" spans="1:25" customFormat="1" ht="15.75" customHeight="1" x14ac:dyDescent="0.2">
      <c r="A1210" s="304"/>
      <c r="B1210" s="304"/>
      <c r="C1210" s="304"/>
      <c r="D1210" s="304"/>
      <c r="E1210" s="304"/>
      <c r="F1210" s="304"/>
      <c r="G1210" s="304"/>
      <c r="H1210" s="304"/>
      <c r="I1210" s="304"/>
      <c r="J1210" s="304"/>
      <c r="K1210" s="304"/>
      <c r="L1210" s="304"/>
      <c r="M1210" s="304"/>
      <c r="N1210" s="304"/>
      <c r="O1210" s="304"/>
      <c r="P1210" s="304"/>
      <c r="Q1210" s="304"/>
      <c r="R1210" s="304"/>
      <c r="S1210" s="304"/>
      <c r="T1210" s="304"/>
      <c r="U1210" s="304"/>
      <c r="V1210" s="304"/>
      <c r="W1210" s="304"/>
      <c r="X1210" s="321"/>
      <c r="Y1210" s="321"/>
    </row>
    <row r="1211" spans="1:25" customFormat="1" ht="15.75" customHeight="1" x14ac:dyDescent="0.2">
      <c r="A1211" s="304"/>
      <c r="B1211" s="304"/>
      <c r="C1211" s="304"/>
      <c r="D1211" s="304"/>
      <c r="E1211" s="304"/>
      <c r="F1211" s="304"/>
      <c r="G1211" s="304"/>
      <c r="H1211" s="304"/>
      <c r="I1211" s="304"/>
      <c r="J1211" s="304"/>
      <c r="K1211" s="304"/>
      <c r="L1211" s="304"/>
      <c r="M1211" s="304"/>
      <c r="N1211" s="304"/>
      <c r="O1211" s="304"/>
      <c r="P1211" s="304"/>
      <c r="Q1211" s="304"/>
      <c r="R1211" s="304"/>
      <c r="S1211" s="304"/>
      <c r="T1211" s="304"/>
      <c r="U1211" s="304"/>
      <c r="V1211" s="304"/>
      <c r="W1211" s="304"/>
      <c r="X1211" s="321"/>
      <c r="Y1211" s="321"/>
    </row>
    <row r="1212" spans="1:25" customFormat="1" ht="15.75" customHeight="1" x14ac:dyDescent="0.2">
      <c r="A1212" s="304"/>
      <c r="B1212" s="304"/>
      <c r="C1212" s="304"/>
      <c r="D1212" s="304"/>
      <c r="E1212" s="304"/>
      <c r="F1212" s="304"/>
      <c r="G1212" s="304"/>
      <c r="H1212" s="304"/>
      <c r="I1212" s="304"/>
      <c r="J1212" s="304"/>
      <c r="K1212" s="304"/>
      <c r="L1212" s="304"/>
      <c r="M1212" s="304"/>
      <c r="N1212" s="304"/>
      <c r="O1212" s="304"/>
      <c r="P1212" s="304"/>
      <c r="Q1212" s="304"/>
      <c r="R1212" s="304"/>
      <c r="S1212" s="304"/>
      <c r="T1212" s="304"/>
      <c r="U1212" s="304"/>
      <c r="V1212" s="304"/>
      <c r="W1212" s="304"/>
      <c r="X1212" s="321"/>
      <c r="Y1212" s="321"/>
    </row>
    <row r="1213" spans="1:25" customFormat="1" ht="15.75" customHeight="1" x14ac:dyDescent="0.2">
      <c r="A1213" s="304"/>
      <c r="B1213" s="304"/>
      <c r="C1213" s="304"/>
      <c r="D1213" s="304"/>
      <c r="E1213" s="304"/>
      <c r="F1213" s="304"/>
      <c r="G1213" s="304"/>
      <c r="H1213" s="304"/>
      <c r="I1213" s="304"/>
      <c r="J1213" s="304"/>
      <c r="K1213" s="304"/>
      <c r="L1213" s="304"/>
      <c r="M1213" s="304"/>
      <c r="N1213" s="304"/>
      <c r="O1213" s="304"/>
      <c r="P1213" s="304"/>
      <c r="Q1213" s="304"/>
      <c r="R1213" s="304"/>
      <c r="S1213" s="304"/>
      <c r="T1213" s="304"/>
      <c r="U1213" s="304"/>
      <c r="V1213" s="304"/>
      <c r="W1213" s="304"/>
      <c r="X1213" s="321"/>
      <c r="Y1213" s="321"/>
    </row>
    <row r="1214" spans="1:25" customFormat="1" ht="15.75" customHeight="1" x14ac:dyDescent="0.2">
      <c r="A1214" s="304"/>
      <c r="B1214" s="304"/>
      <c r="C1214" s="304"/>
      <c r="D1214" s="304"/>
      <c r="E1214" s="304"/>
      <c r="F1214" s="304"/>
      <c r="G1214" s="304"/>
      <c r="H1214" s="304"/>
      <c r="I1214" s="304"/>
      <c r="J1214" s="304"/>
      <c r="K1214" s="304"/>
      <c r="L1214" s="304"/>
      <c r="M1214" s="304"/>
      <c r="N1214" s="304"/>
      <c r="O1214" s="304"/>
      <c r="P1214" s="304"/>
      <c r="Q1214" s="304"/>
      <c r="R1214" s="304"/>
      <c r="S1214" s="304"/>
      <c r="T1214" s="304"/>
      <c r="U1214" s="304"/>
      <c r="V1214" s="304"/>
      <c r="W1214" s="304"/>
      <c r="X1214" s="321"/>
      <c r="Y1214" s="321"/>
    </row>
    <row r="1215" spans="1:25" customFormat="1" ht="15.75" customHeight="1" x14ac:dyDescent="0.2">
      <c r="A1215" s="304"/>
      <c r="B1215" s="304"/>
      <c r="C1215" s="304"/>
      <c r="D1215" s="304"/>
      <c r="E1215" s="304"/>
      <c r="F1215" s="304"/>
      <c r="G1215" s="304"/>
      <c r="H1215" s="304"/>
      <c r="I1215" s="304"/>
      <c r="J1215" s="304"/>
      <c r="K1215" s="304"/>
      <c r="L1215" s="304"/>
      <c r="M1215" s="304"/>
      <c r="N1215" s="304"/>
      <c r="O1215" s="304"/>
      <c r="P1215" s="304"/>
      <c r="Q1215" s="304"/>
      <c r="R1215" s="304"/>
      <c r="S1215" s="304"/>
      <c r="T1215" s="304"/>
      <c r="U1215" s="304"/>
      <c r="V1215" s="304"/>
      <c r="W1215" s="304"/>
      <c r="X1215" s="321"/>
      <c r="Y1215" s="321"/>
    </row>
    <row r="1216" spans="1:25" customFormat="1" ht="15.75" customHeight="1" x14ac:dyDescent="0.2">
      <c r="A1216" s="304"/>
      <c r="B1216" s="304"/>
      <c r="C1216" s="304"/>
      <c r="D1216" s="304"/>
      <c r="E1216" s="304"/>
      <c r="F1216" s="304"/>
      <c r="G1216" s="304"/>
      <c r="H1216" s="304"/>
      <c r="I1216" s="304"/>
      <c r="J1216" s="304"/>
      <c r="K1216" s="304"/>
      <c r="L1216" s="304"/>
      <c r="M1216" s="304"/>
      <c r="N1216" s="304"/>
      <c r="O1216" s="304"/>
      <c r="P1216" s="304"/>
      <c r="Q1216" s="304"/>
      <c r="R1216" s="304"/>
      <c r="S1216" s="304"/>
      <c r="T1216" s="304"/>
      <c r="U1216" s="304"/>
      <c r="V1216" s="304"/>
      <c r="W1216" s="304"/>
      <c r="X1216" s="321"/>
      <c r="Y1216" s="321"/>
    </row>
    <row r="1217" spans="1:25" customFormat="1" ht="15.75" customHeight="1" x14ac:dyDescent="0.2">
      <c r="A1217" s="304"/>
      <c r="B1217" s="304"/>
      <c r="C1217" s="304"/>
      <c r="D1217" s="304"/>
      <c r="E1217" s="304"/>
      <c r="F1217" s="304"/>
      <c r="G1217" s="304"/>
      <c r="H1217" s="304"/>
      <c r="I1217" s="304"/>
      <c r="J1217" s="304"/>
      <c r="K1217" s="304"/>
      <c r="L1217" s="304"/>
      <c r="M1217" s="304"/>
      <c r="N1217" s="304"/>
      <c r="O1217" s="304"/>
      <c r="P1217" s="304"/>
      <c r="Q1217" s="304"/>
      <c r="R1217" s="304"/>
      <c r="S1217" s="304"/>
      <c r="T1217" s="304"/>
      <c r="U1217" s="304"/>
      <c r="V1217" s="304"/>
      <c r="W1217" s="304"/>
      <c r="X1217" s="321"/>
      <c r="Y1217" s="321"/>
    </row>
    <row r="1218" spans="1:25" customFormat="1" ht="15.75" customHeight="1" x14ac:dyDescent="0.2">
      <c r="A1218" s="304"/>
      <c r="B1218" s="304"/>
      <c r="C1218" s="304"/>
      <c r="D1218" s="304"/>
      <c r="E1218" s="304"/>
      <c r="F1218" s="304"/>
      <c r="G1218" s="304"/>
      <c r="H1218" s="304"/>
      <c r="I1218" s="304"/>
      <c r="J1218" s="304"/>
      <c r="K1218" s="304"/>
      <c r="L1218" s="304"/>
      <c r="M1218" s="304"/>
      <c r="N1218" s="304"/>
      <c r="O1218" s="304"/>
      <c r="P1218" s="304"/>
      <c r="Q1218" s="304"/>
      <c r="R1218" s="304"/>
      <c r="S1218" s="304"/>
      <c r="T1218" s="304"/>
      <c r="U1218" s="304"/>
      <c r="V1218" s="304"/>
      <c r="W1218" s="304"/>
      <c r="X1218" s="321"/>
      <c r="Y1218" s="321"/>
    </row>
    <row r="1219" spans="1:25" customFormat="1" ht="15.75" customHeight="1" x14ac:dyDescent="0.2">
      <c r="A1219" s="304"/>
      <c r="B1219" s="304"/>
      <c r="C1219" s="304"/>
      <c r="D1219" s="304"/>
      <c r="E1219" s="304"/>
      <c r="F1219" s="304"/>
      <c r="G1219" s="304"/>
      <c r="H1219" s="304"/>
      <c r="I1219" s="304"/>
      <c r="J1219" s="304"/>
      <c r="K1219" s="304"/>
      <c r="L1219" s="304"/>
      <c r="M1219" s="304"/>
      <c r="N1219" s="304"/>
      <c r="O1219" s="304"/>
      <c r="P1219" s="304"/>
      <c r="Q1219" s="304"/>
      <c r="R1219" s="304"/>
      <c r="S1219" s="304"/>
      <c r="T1219" s="304"/>
      <c r="U1219" s="304"/>
      <c r="V1219" s="304"/>
      <c r="W1219" s="304"/>
      <c r="X1219" s="321"/>
      <c r="Y1219" s="321"/>
    </row>
    <row r="1220" spans="1:25" customFormat="1" ht="15.75" customHeight="1" x14ac:dyDescent="0.2">
      <c r="A1220" s="304"/>
      <c r="B1220" s="304"/>
      <c r="C1220" s="304"/>
      <c r="D1220" s="304"/>
      <c r="E1220" s="304"/>
      <c r="F1220" s="304"/>
      <c r="G1220" s="304"/>
      <c r="H1220" s="304"/>
      <c r="I1220" s="304"/>
      <c r="J1220" s="304"/>
      <c r="K1220" s="304"/>
      <c r="L1220" s="304"/>
      <c r="M1220" s="304"/>
      <c r="N1220" s="304"/>
      <c r="O1220" s="304"/>
      <c r="P1220" s="304"/>
      <c r="Q1220" s="304"/>
      <c r="R1220" s="304"/>
      <c r="S1220" s="304"/>
      <c r="T1220" s="304"/>
      <c r="U1220" s="304"/>
      <c r="V1220" s="304"/>
      <c r="W1220" s="304"/>
      <c r="X1220" s="321"/>
      <c r="Y1220" s="321"/>
    </row>
    <row r="1221" spans="1:25" customFormat="1" ht="15.75" customHeight="1" x14ac:dyDescent="0.2">
      <c r="A1221" s="304"/>
      <c r="B1221" s="304"/>
      <c r="C1221" s="304"/>
      <c r="D1221" s="304"/>
      <c r="E1221" s="304"/>
      <c r="F1221" s="304"/>
      <c r="G1221" s="304"/>
      <c r="H1221" s="304"/>
      <c r="I1221" s="304"/>
      <c r="J1221" s="304"/>
      <c r="K1221" s="304"/>
      <c r="L1221" s="304"/>
      <c r="M1221" s="304"/>
      <c r="N1221" s="304"/>
      <c r="O1221" s="304"/>
      <c r="P1221" s="304"/>
      <c r="Q1221" s="304"/>
      <c r="R1221" s="304"/>
      <c r="S1221" s="304"/>
      <c r="T1221" s="304"/>
      <c r="U1221" s="304"/>
      <c r="V1221" s="304"/>
      <c r="W1221" s="304"/>
      <c r="X1221" s="321"/>
      <c r="Y1221" s="321"/>
    </row>
    <row r="1222" spans="1:25" customFormat="1" ht="15.75" customHeight="1" x14ac:dyDescent="0.2">
      <c r="A1222" s="304"/>
      <c r="B1222" s="304"/>
      <c r="C1222" s="304"/>
      <c r="D1222" s="304"/>
      <c r="E1222" s="304"/>
      <c r="F1222" s="304"/>
      <c r="G1222" s="304"/>
      <c r="H1222" s="304"/>
      <c r="I1222" s="304"/>
      <c r="J1222" s="304"/>
      <c r="K1222" s="304"/>
      <c r="L1222" s="304"/>
      <c r="M1222" s="304"/>
      <c r="N1222" s="304"/>
      <c r="O1222" s="304"/>
      <c r="P1222" s="304"/>
      <c r="Q1222" s="304"/>
      <c r="R1222" s="304"/>
      <c r="S1222" s="304"/>
      <c r="T1222" s="304"/>
      <c r="U1222" s="304"/>
      <c r="V1222" s="304"/>
      <c r="W1222" s="304"/>
      <c r="X1222" s="321"/>
      <c r="Y1222" s="321"/>
    </row>
    <row r="1223" spans="1:25" customFormat="1" ht="15.75" customHeight="1" x14ac:dyDescent="0.2">
      <c r="A1223" s="304"/>
      <c r="B1223" s="304"/>
      <c r="C1223" s="304"/>
      <c r="D1223" s="304"/>
      <c r="E1223" s="304"/>
      <c r="F1223" s="304"/>
      <c r="G1223" s="304"/>
      <c r="H1223" s="304"/>
      <c r="I1223" s="304"/>
      <c r="J1223" s="304"/>
      <c r="K1223" s="304"/>
      <c r="L1223" s="304"/>
      <c r="M1223" s="304"/>
      <c r="N1223" s="304"/>
      <c r="O1223" s="304"/>
      <c r="P1223" s="304"/>
      <c r="Q1223" s="304"/>
      <c r="R1223" s="304"/>
      <c r="S1223" s="304"/>
      <c r="T1223" s="304"/>
      <c r="U1223" s="304"/>
      <c r="V1223" s="304"/>
      <c r="W1223" s="304"/>
      <c r="X1223" s="321"/>
      <c r="Y1223" s="321"/>
    </row>
    <row r="1224" spans="1:25" customFormat="1" ht="15.75" customHeight="1" x14ac:dyDescent="0.2">
      <c r="A1224" s="304"/>
      <c r="B1224" s="304"/>
      <c r="C1224" s="304"/>
      <c r="D1224" s="304"/>
      <c r="E1224" s="304"/>
      <c r="F1224" s="304"/>
      <c r="G1224" s="304"/>
      <c r="H1224" s="304"/>
      <c r="I1224" s="304"/>
      <c r="J1224" s="304"/>
      <c r="K1224" s="304"/>
      <c r="L1224" s="304"/>
      <c r="M1224" s="304"/>
      <c r="N1224" s="304"/>
      <c r="O1224" s="304"/>
      <c r="P1224" s="304"/>
      <c r="Q1224" s="304"/>
      <c r="R1224" s="304"/>
      <c r="S1224" s="304"/>
      <c r="T1224" s="304"/>
      <c r="U1224" s="304"/>
      <c r="V1224" s="304"/>
      <c r="W1224" s="304"/>
      <c r="X1224" s="321"/>
      <c r="Y1224" s="321"/>
    </row>
    <row r="1225" spans="1:25" customFormat="1" ht="15.75" customHeight="1" x14ac:dyDescent="0.2">
      <c r="A1225" s="304"/>
      <c r="B1225" s="304"/>
      <c r="C1225" s="304"/>
      <c r="D1225" s="304"/>
      <c r="E1225" s="304"/>
      <c r="F1225" s="304"/>
      <c r="G1225" s="304"/>
      <c r="H1225" s="304"/>
      <c r="I1225" s="304"/>
      <c r="J1225" s="304"/>
      <c r="K1225" s="304"/>
      <c r="L1225" s="304"/>
      <c r="M1225" s="304"/>
      <c r="N1225" s="304"/>
      <c r="O1225" s="304"/>
      <c r="P1225" s="304"/>
      <c r="Q1225" s="304"/>
      <c r="R1225" s="304"/>
      <c r="S1225" s="304"/>
      <c r="T1225" s="304"/>
      <c r="U1225" s="304"/>
      <c r="V1225" s="304"/>
      <c r="W1225" s="304"/>
      <c r="X1225" s="321"/>
      <c r="Y1225" s="321"/>
    </row>
    <row r="1226" spans="1:25" customFormat="1" ht="15.75" customHeight="1" x14ac:dyDescent="0.2">
      <c r="A1226" s="304"/>
      <c r="B1226" s="304"/>
      <c r="C1226" s="304"/>
      <c r="D1226" s="304"/>
      <c r="E1226" s="304"/>
      <c r="F1226" s="304"/>
      <c r="G1226" s="304"/>
      <c r="H1226" s="304"/>
      <c r="I1226" s="304"/>
      <c r="J1226" s="304"/>
      <c r="K1226" s="304"/>
      <c r="L1226" s="304"/>
      <c r="M1226" s="304"/>
      <c r="N1226" s="304"/>
      <c r="O1226" s="304"/>
      <c r="P1226" s="304"/>
      <c r="Q1226" s="304"/>
      <c r="R1226" s="304"/>
      <c r="S1226" s="304"/>
      <c r="T1226" s="304"/>
      <c r="U1226" s="304"/>
      <c r="V1226" s="304"/>
      <c r="W1226" s="304"/>
      <c r="X1226" s="321"/>
      <c r="Y1226" s="321"/>
    </row>
    <row r="1227" spans="1:25" customFormat="1" ht="15.75" customHeight="1" x14ac:dyDescent="0.2">
      <c r="A1227" s="304"/>
      <c r="B1227" s="304"/>
      <c r="C1227" s="304"/>
      <c r="D1227" s="304"/>
      <c r="E1227" s="304"/>
      <c r="F1227" s="304"/>
      <c r="G1227" s="304"/>
      <c r="H1227" s="304"/>
      <c r="I1227" s="304"/>
      <c r="J1227" s="304"/>
      <c r="K1227" s="304"/>
      <c r="L1227" s="304"/>
      <c r="M1227" s="304"/>
      <c r="N1227" s="304"/>
      <c r="O1227" s="304"/>
      <c r="P1227" s="304"/>
      <c r="Q1227" s="304"/>
      <c r="R1227" s="304"/>
      <c r="S1227" s="304"/>
      <c r="T1227" s="304"/>
      <c r="U1227" s="304"/>
      <c r="V1227" s="304"/>
      <c r="W1227" s="304"/>
      <c r="X1227" s="321"/>
      <c r="Y1227" s="321"/>
    </row>
    <row r="1228" spans="1:25" customFormat="1" ht="15.75" customHeight="1" x14ac:dyDescent="0.2">
      <c r="A1228" s="304"/>
      <c r="B1228" s="304"/>
      <c r="C1228" s="304"/>
      <c r="D1228" s="304"/>
      <c r="E1228" s="304"/>
      <c r="F1228" s="304"/>
      <c r="G1228" s="304"/>
      <c r="H1228" s="304"/>
      <c r="I1228" s="304"/>
      <c r="J1228" s="304"/>
      <c r="K1228" s="304"/>
      <c r="L1228" s="304"/>
      <c r="M1228" s="304"/>
      <c r="N1228" s="304"/>
      <c r="O1228" s="304"/>
      <c r="P1228" s="304"/>
      <c r="Q1228" s="304"/>
      <c r="R1228" s="304"/>
      <c r="S1228" s="304"/>
      <c r="T1228" s="304"/>
      <c r="U1228" s="304"/>
      <c r="V1228" s="304"/>
      <c r="W1228" s="304"/>
      <c r="X1228" s="321"/>
      <c r="Y1228" s="321"/>
    </row>
    <row r="1229" spans="1:25" customFormat="1" ht="15.75" customHeight="1" x14ac:dyDescent="0.2">
      <c r="A1229" s="304"/>
      <c r="B1229" s="304"/>
      <c r="C1229" s="304"/>
      <c r="D1229" s="304"/>
      <c r="E1229" s="304"/>
      <c r="F1229" s="304"/>
      <c r="G1229" s="304"/>
      <c r="H1229" s="304"/>
      <c r="I1229" s="304"/>
      <c r="J1229" s="304"/>
      <c r="K1229" s="304"/>
      <c r="L1229" s="304"/>
      <c r="M1229" s="304"/>
      <c r="N1229" s="304"/>
      <c r="O1229" s="304"/>
      <c r="P1229" s="304"/>
      <c r="Q1229" s="304"/>
      <c r="R1229" s="304"/>
      <c r="S1229" s="304"/>
      <c r="T1229" s="304"/>
      <c r="U1229" s="304"/>
      <c r="V1229" s="304"/>
      <c r="W1229" s="304"/>
      <c r="X1229" s="321"/>
      <c r="Y1229" s="321"/>
    </row>
    <row r="1230" spans="1:25" customFormat="1" ht="15.75" customHeight="1" x14ac:dyDescent="0.2">
      <c r="A1230" s="304"/>
      <c r="B1230" s="304"/>
      <c r="C1230" s="304"/>
      <c r="D1230" s="304"/>
      <c r="E1230" s="304"/>
      <c r="F1230" s="304"/>
      <c r="G1230" s="304"/>
      <c r="H1230" s="304"/>
      <c r="I1230" s="304"/>
      <c r="J1230" s="304"/>
      <c r="K1230" s="304"/>
      <c r="L1230" s="304"/>
      <c r="M1230" s="304"/>
      <c r="N1230" s="304"/>
      <c r="O1230" s="304"/>
      <c r="P1230" s="304"/>
      <c r="Q1230" s="304"/>
      <c r="R1230" s="304"/>
      <c r="S1230" s="304"/>
      <c r="T1230" s="304"/>
      <c r="U1230" s="304"/>
      <c r="V1230" s="304"/>
      <c r="W1230" s="304"/>
      <c r="X1230" s="321"/>
      <c r="Y1230" s="321"/>
    </row>
    <row r="1231" spans="1:25" customFormat="1" ht="15.75" customHeight="1" x14ac:dyDescent="0.2">
      <c r="A1231" s="304"/>
      <c r="B1231" s="304"/>
      <c r="C1231" s="304"/>
      <c r="D1231" s="304"/>
      <c r="E1231" s="304"/>
      <c r="F1231" s="304"/>
      <c r="G1231" s="304"/>
      <c r="H1231" s="304"/>
      <c r="I1231" s="304"/>
      <c r="J1231" s="304"/>
      <c r="K1231" s="304"/>
      <c r="L1231" s="304"/>
      <c r="M1231" s="304"/>
      <c r="N1231" s="304"/>
      <c r="O1231" s="304"/>
      <c r="P1231" s="304"/>
      <c r="Q1231" s="304"/>
      <c r="R1231" s="304"/>
      <c r="S1231" s="304"/>
      <c r="T1231" s="304"/>
      <c r="U1231" s="304"/>
      <c r="V1231" s="304"/>
      <c r="W1231" s="304"/>
      <c r="X1231" s="321"/>
      <c r="Y1231" s="321"/>
    </row>
    <row r="1232" spans="1:25" customFormat="1" ht="15.75" customHeight="1" x14ac:dyDescent="0.2">
      <c r="A1232" s="304"/>
      <c r="B1232" s="304"/>
      <c r="C1232" s="304"/>
      <c r="D1232" s="304"/>
      <c r="E1232" s="304"/>
      <c r="F1232" s="304"/>
      <c r="G1232" s="304"/>
      <c r="H1232" s="304"/>
      <c r="I1232" s="304"/>
      <c r="J1232" s="304"/>
      <c r="K1232" s="304"/>
      <c r="L1232" s="304"/>
      <c r="M1232" s="304"/>
      <c r="N1232" s="304"/>
      <c r="O1232" s="304"/>
      <c r="P1232" s="304"/>
      <c r="Q1232" s="304"/>
      <c r="R1232" s="304"/>
      <c r="S1232" s="304"/>
      <c r="T1232" s="304"/>
      <c r="U1232" s="304"/>
      <c r="V1232" s="304"/>
      <c r="W1232" s="304"/>
      <c r="X1232" s="321"/>
      <c r="Y1232" s="321"/>
    </row>
    <row r="1233" spans="1:25" customFormat="1" ht="15.75" customHeight="1" x14ac:dyDescent="0.2">
      <c r="A1233" s="304"/>
      <c r="B1233" s="304"/>
      <c r="C1233" s="304"/>
      <c r="D1233" s="304"/>
      <c r="E1233" s="304"/>
      <c r="F1233" s="304"/>
      <c r="G1233" s="304"/>
      <c r="H1233" s="304"/>
      <c r="I1233" s="304"/>
      <c r="J1233" s="304"/>
      <c r="K1233" s="304"/>
      <c r="L1233" s="304"/>
      <c r="M1233" s="304"/>
      <c r="N1233" s="304"/>
      <c r="O1233" s="304"/>
      <c r="P1233" s="304"/>
      <c r="Q1233" s="304"/>
      <c r="R1233" s="304"/>
      <c r="S1233" s="304"/>
      <c r="T1233" s="304"/>
      <c r="U1233" s="304"/>
      <c r="V1233" s="304"/>
      <c r="W1233" s="304"/>
      <c r="X1233" s="321"/>
      <c r="Y1233" s="321"/>
    </row>
    <row r="1234" spans="1:25" customFormat="1" ht="15.75" customHeight="1" x14ac:dyDescent="0.2">
      <c r="A1234" s="304"/>
      <c r="B1234" s="304"/>
      <c r="C1234" s="304"/>
      <c r="D1234" s="304"/>
      <c r="E1234" s="304"/>
      <c r="F1234" s="304"/>
      <c r="G1234" s="304"/>
      <c r="H1234" s="304"/>
      <c r="I1234" s="304"/>
      <c r="J1234" s="304"/>
      <c r="K1234" s="304"/>
      <c r="L1234" s="304"/>
      <c r="M1234" s="304"/>
      <c r="N1234" s="304"/>
      <c r="O1234" s="304"/>
      <c r="P1234" s="304"/>
      <c r="Q1234" s="304"/>
      <c r="R1234" s="304"/>
      <c r="S1234" s="304"/>
      <c r="T1234" s="304"/>
      <c r="U1234" s="304"/>
      <c r="V1234" s="304"/>
      <c r="W1234" s="304"/>
      <c r="X1234" s="321"/>
      <c r="Y1234" s="321"/>
    </row>
    <row r="1235" spans="1:25" customFormat="1" ht="15.75" customHeight="1" x14ac:dyDescent="0.2">
      <c r="A1235" s="304"/>
      <c r="B1235" s="304"/>
      <c r="C1235" s="304"/>
      <c r="D1235" s="304"/>
      <c r="E1235" s="304"/>
      <c r="F1235" s="304"/>
      <c r="G1235" s="304"/>
      <c r="H1235" s="304"/>
      <c r="I1235" s="304"/>
      <c r="J1235" s="304"/>
      <c r="K1235" s="304"/>
      <c r="L1235" s="304"/>
      <c r="M1235" s="304"/>
      <c r="N1235" s="304"/>
      <c r="O1235" s="304"/>
      <c r="P1235" s="304"/>
      <c r="Q1235" s="304"/>
      <c r="R1235" s="304"/>
      <c r="S1235" s="304"/>
      <c r="T1235" s="304"/>
      <c r="U1235" s="304"/>
      <c r="V1235" s="304"/>
      <c r="W1235" s="304"/>
      <c r="X1235" s="321"/>
      <c r="Y1235" s="321"/>
    </row>
    <row r="1236" spans="1:25" customFormat="1" ht="15.75" customHeight="1" x14ac:dyDescent="0.2">
      <c r="A1236" s="304"/>
      <c r="B1236" s="304"/>
      <c r="C1236" s="304"/>
      <c r="D1236" s="304"/>
      <c r="E1236" s="304"/>
      <c r="F1236" s="304"/>
      <c r="G1236" s="304"/>
      <c r="H1236" s="304"/>
      <c r="I1236" s="304"/>
      <c r="J1236" s="304"/>
      <c r="K1236" s="304"/>
      <c r="L1236" s="304"/>
      <c r="M1236" s="304"/>
      <c r="N1236" s="304"/>
      <c r="O1236" s="304"/>
      <c r="P1236" s="304"/>
      <c r="Q1236" s="304"/>
      <c r="R1236" s="304"/>
      <c r="S1236" s="304"/>
      <c r="T1236" s="304"/>
      <c r="U1236" s="304"/>
      <c r="V1236" s="304"/>
      <c r="W1236" s="304"/>
      <c r="X1236" s="321"/>
      <c r="Y1236" s="321"/>
    </row>
    <row r="1237" spans="1:25" customFormat="1" ht="15.75" customHeight="1" x14ac:dyDescent="0.2">
      <c r="A1237" s="304"/>
      <c r="B1237" s="304"/>
      <c r="C1237" s="304"/>
      <c r="D1237" s="304"/>
      <c r="E1237" s="304"/>
      <c r="F1237" s="304"/>
      <c r="G1237" s="304"/>
      <c r="H1237" s="304"/>
      <c r="I1237" s="304"/>
      <c r="J1237" s="304"/>
      <c r="K1237" s="304"/>
      <c r="L1237" s="304"/>
      <c r="M1237" s="304"/>
      <c r="N1237" s="304"/>
      <c r="O1237" s="304"/>
      <c r="P1237" s="304"/>
      <c r="Q1237" s="304"/>
      <c r="R1237" s="304"/>
      <c r="S1237" s="304"/>
      <c r="T1237" s="304"/>
      <c r="U1237" s="304"/>
      <c r="V1237" s="304"/>
      <c r="W1237" s="304"/>
      <c r="X1237" s="321"/>
      <c r="Y1237" s="321"/>
    </row>
    <row r="1238" spans="1:25" customFormat="1" ht="15.75" customHeight="1" x14ac:dyDescent="0.2">
      <c r="A1238" s="304"/>
      <c r="B1238" s="304"/>
      <c r="C1238" s="304"/>
      <c r="D1238" s="304"/>
      <c r="E1238" s="304"/>
      <c r="F1238" s="304"/>
      <c r="G1238" s="304"/>
      <c r="H1238" s="304"/>
      <c r="I1238" s="304"/>
      <c r="J1238" s="304"/>
      <c r="K1238" s="304"/>
      <c r="L1238" s="304"/>
      <c r="M1238" s="304"/>
      <c r="N1238" s="304"/>
      <c r="O1238" s="304"/>
      <c r="P1238" s="304"/>
      <c r="Q1238" s="304"/>
      <c r="R1238" s="304"/>
      <c r="S1238" s="304"/>
      <c r="T1238" s="304"/>
      <c r="U1238" s="304"/>
      <c r="V1238" s="304"/>
      <c r="W1238" s="304"/>
      <c r="X1238" s="321"/>
      <c r="Y1238" s="321"/>
    </row>
    <row r="1239" spans="1:25" customFormat="1" ht="15.75" customHeight="1" x14ac:dyDescent="0.2">
      <c r="A1239" s="304"/>
      <c r="B1239" s="304"/>
      <c r="C1239" s="304"/>
      <c r="D1239" s="304"/>
      <c r="E1239" s="304"/>
      <c r="F1239" s="304"/>
      <c r="G1239" s="304"/>
      <c r="H1239" s="304"/>
      <c r="I1239" s="304"/>
      <c r="J1239" s="304"/>
      <c r="K1239" s="304"/>
      <c r="L1239" s="304"/>
      <c r="M1239" s="304"/>
      <c r="N1239" s="304"/>
      <c r="O1239" s="304"/>
      <c r="P1239" s="304"/>
      <c r="Q1239" s="304"/>
      <c r="R1239" s="304"/>
      <c r="S1239" s="304"/>
      <c r="T1239" s="304"/>
      <c r="U1239" s="304"/>
      <c r="V1239" s="304"/>
      <c r="W1239" s="304"/>
      <c r="X1239" s="321"/>
      <c r="Y1239" s="321"/>
    </row>
    <row r="1240" spans="1:25" customFormat="1" ht="15.75" customHeight="1" x14ac:dyDescent="0.2">
      <c r="A1240" s="304"/>
      <c r="B1240" s="304"/>
      <c r="C1240" s="304"/>
      <c r="D1240" s="304"/>
      <c r="E1240" s="304"/>
      <c r="F1240" s="304"/>
      <c r="G1240" s="304"/>
      <c r="H1240" s="304"/>
      <c r="I1240" s="304"/>
      <c r="J1240" s="304"/>
      <c r="K1240" s="304"/>
      <c r="L1240" s="304"/>
      <c r="M1240" s="304"/>
      <c r="N1240" s="304"/>
      <c r="O1240" s="304"/>
      <c r="P1240" s="304"/>
      <c r="Q1240" s="304"/>
      <c r="R1240" s="304"/>
      <c r="S1240" s="304"/>
      <c r="T1240" s="304"/>
      <c r="U1240" s="304"/>
      <c r="V1240" s="304"/>
      <c r="W1240" s="304"/>
      <c r="X1240" s="321"/>
      <c r="Y1240" s="321"/>
    </row>
    <row r="1241" spans="1:25" customFormat="1" ht="15.75" customHeight="1" x14ac:dyDescent="0.2">
      <c r="A1241" s="304"/>
      <c r="B1241" s="304"/>
      <c r="C1241" s="304"/>
      <c r="D1241" s="304"/>
      <c r="E1241" s="304"/>
      <c r="F1241" s="304"/>
      <c r="G1241" s="304"/>
      <c r="H1241" s="304"/>
      <c r="I1241" s="304"/>
      <c r="J1241" s="304"/>
      <c r="K1241" s="304"/>
      <c r="L1241" s="304"/>
      <c r="M1241" s="304"/>
      <c r="N1241" s="304"/>
      <c r="O1241" s="304"/>
      <c r="P1241" s="304"/>
      <c r="Q1241" s="304"/>
      <c r="R1241" s="304"/>
      <c r="S1241" s="304"/>
      <c r="T1241" s="304"/>
      <c r="U1241" s="304"/>
      <c r="V1241" s="304"/>
      <c r="W1241" s="304"/>
      <c r="X1241" s="321"/>
      <c r="Y1241" s="321"/>
    </row>
    <row r="1242" spans="1:25" customFormat="1" ht="15.75" customHeight="1" x14ac:dyDescent="0.2">
      <c r="A1242" s="304"/>
      <c r="B1242" s="304"/>
      <c r="C1242" s="304"/>
      <c r="D1242" s="304"/>
      <c r="E1242" s="304"/>
      <c r="F1242" s="304"/>
      <c r="G1242" s="304"/>
      <c r="H1242" s="304"/>
      <c r="I1242" s="304"/>
      <c r="J1242" s="304"/>
      <c r="K1242" s="304"/>
      <c r="L1242" s="304"/>
      <c r="M1242" s="304"/>
      <c r="N1242" s="304"/>
      <c r="O1242" s="304"/>
      <c r="P1242" s="304"/>
      <c r="Q1242" s="304"/>
      <c r="R1242" s="304"/>
      <c r="S1242" s="304"/>
      <c r="T1242" s="304"/>
      <c r="U1242" s="304"/>
      <c r="V1242" s="304"/>
      <c r="W1242" s="304"/>
      <c r="X1242" s="321"/>
      <c r="Y1242" s="321"/>
    </row>
    <row r="1243" spans="1:25" customFormat="1" ht="15.75" customHeight="1" x14ac:dyDescent="0.2">
      <c r="A1243" s="304"/>
      <c r="B1243" s="304"/>
      <c r="C1243" s="304"/>
      <c r="D1243" s="304"/>
      <c r="E1243" s="304"/>
      <c r="F1243" s="304"/>
      <c r="G1243" s="304"/>
      <c r="H1243" s="304"/>
      <c r="I1243" s="304"/>
      <c r="J1243" s="304"/>
      <c r="K1243" s="304"/>
      <c r="L1243" s="304"/>
      <c r="M1243" s="304"/>
      <c r="N1243" s="304"/>
      <c r="O1243" s="304"/>
      <c r="P1243" s="304"/>
      <c r="Q1243" s="304"/>
      <c r="R1243" s="304"/>
      <c r="S1243" s="304"/>
      <c r="T1243" s="304"/>
      <c r="U1243" s="304"/>
      <c r="V1243" s="304"/>
      <c r="W1243" s="304"/>
      <c r="X1243" s="321"/>
      <c r="Y1243" s="321"/>
    </row>
    <row r="1244" spans="1:25" customFormat="1" ht="15.75" customHeight="1" x14ac:dyDescent="0.2">
      <c r="A1244" s="304"/>
      <c r="B1244" s="304"/>
      <c r="C1244" s="304"/>
      <c r="D1244" s="304"/>
      <c r="E1244" s="304"/>
      <c r="F1244" s="304"/>
      <c r="G1244" s="304"/>
      <c r="H1244" s="304"/>
      <c r="I1244" s="304"/>
      <c r="J1244" s="304"/>
      <c r="K1244" s="304"/>
      <c r="L1244" s="304"/>
      <c r="M1244" s="304"/>
      <c r="N1244" s="304"/>
      <c r="O1244" s="304"/>
      <c r="P1244" s="304"/>
      <c r="Q1244" s="304"/>
      <c r="R1244" s="304"/>
      <c r="S1244" s="304"/>
      <c r="T1244" s="304"/>
      <c r="U1244" s="304"/>
      <c r="V1244" s="304"/>
      <c r="W1244" s="304"/>
      <c r="X1244" s="321"/>
      <c r="Y1244" s="321"/>
    </row>
    <row r="1245" spans="1:25" customFormat="1" ht="15.75" customHeight="1" x14ac:dyDescent="0.2">
      <c r="A1245" s="304"/>
      <c r="B1245" s="304"/>
      <c r="C1245" s="304"/>
      <c r="D1245" s="304"/>
      <c r="E1245" s="304"/>
      <c r="F1245" s="304"/>
      <c r="G1245" s="304"/>
      <c r="H1245" s="304"/>
      <c r="I1245" s="304"/>
      <c r="J1245" s="304"/>
      <c r="K1245" s="304"/>
      <c r="L1245" s="304"/>
      <c r="M1245" s="304"/>
      <c r="N1245" s="304"/>
      <c r="O1245" s="304"/>
      <c r="P1245" s="304"/>
      <c r="Q1245" s="304"/>
      <c r="R1245" s="304"/>
      <c r="S1245" s="304"/>
      <c r="T1245" s="304"/>
      <c r="U1245" s="304"/>
      <c r="V1245" s="304"/>
      <c r="W1245" s="304"/>
      <c r="X1245" s="321"/>
      <c r="Y1245" s="321"/>
    </row>
    <row r="1246" spans="1:25" customFormat="1" ht="15.75" customHeight="1" x14ac:dyDescent="0.2">
      <c r="A1246" s="304"/>
      <c r="B1246" s="304"/>
      <c r="C1246" s="304"/>
      <c r="D1246" s="304"/>
      <c r="E1246" s="304"/>
      <c r="F1246" s="304"/>
      <c r="G1246" s="304"/>
      <c r="H1246" s="304"/>
      <c r="I1246" s="304"/>
      <c r="J1246" s="304"/>
      <c r="K1246" s="304"/>
      <c r="L1246" s="304"/>
      <c r="M1246" s="304"/>
      <c r="N1246" s="304"/>
      <c r="O1246" s="304"/>
      <c r="P1246" s="304"/>
      <c r="Q1246" s="304"/>
      <c r="R1246" s="304"/>
      <c r="S1246" s="304"/>
      <c r="T1246" s="304"/>
      <c r="U1246" s="304"/>
      <c r="V1246" s="304"/>
      <c r="W1246" s="304"/>
      <c r="X1246" s="321"/>
      <c r="Y1246" s="321"/>
    </row>
    <row r="1247" spans="1:25" customFormat="1" ht="15.75" customHeight="1" x14ac:dyDescent="0.2">
      <c r="A1247" s="304"/>
      <c r="B1247" s="304"/>
      <c r="C1247" s="304"/>
      <c r="D1247" s="304"/>
      <c r="E1247" s="304"/>
      <c r="F1247" s="304"/>
      <c r="G1247" s="304"/>
      <c r="H1247" s="304"/>
      <c r="I1247" s="304"/>
      <c r="J1247" s="304"/>
      <c r="K1247" s="304"/>
      <c r="L1247" s="304"/>
      <c r="M1247" s="304"/>
      <c r="N1247" s="304"/>
      <c r="O1247" s="304"/>
      <c r="P1247" s="304"/>
      <c r="Q1247" s="304"/>
      <c r="R1247" s="304"/>
      <c r="S1247" s="304"/>
      <c r="T1247" s="304"/>
      <c r="U1247" s="304"/>
      <c r="V1247" s="304"/>
      <c r="W1247" s="304"/>
      <c r="X1247" s="321"/>
      <c r="Y1247" s="321"/>
    </row>
    <row r="1248" spans="1:25" customFormat="1" ht="15.75" customHeight="1" x14ac:dyDescent="0.2">
      <c r="A1248" s="304"/>
      <c r="B1248" s="304"/>
      <c r="C1248" s="304"/>
      <c r="D1248" s="304"/>
      <c r="E1248" s="304"/>
      <c r="F1248" s="304"/>
      <c r="G1248" s="304"/>
      <c r="H1248" s="304"/>
      <c r="I1248" s="304"/>
      <c r="J1248" s="304"/>
      <c r="K1248" s="304"/>
      <c r="L1248" s="304"/>
      <c r="M1248" s="304"/>
      <c r="N1248" s="304"/>
      <c r="O1248" s="304"/>
      <c r="P1248" s="304"/>
      <c r="Q1248" s="304"/>
      <c r="R1248" s="304"/>
      <c r="S1248" s="304"/>
      <c r="T1248" s="304"/>
      <c r="U1248" s="304"/>
      <c r="V1248" s="304"/>
      <c r="W1248" s="304"/>
      <c r="X1248" s="321"/>
      <c r="Y1248" s="321"/>
    </row>
    <row r="1249" spans="1:25" customFormat="1" ht="15.75" customHeight="1" x14ac:dyDescent="0.2">
      <c r="A1249" s="304"/>
      <c r="B1249" s="304"/>
      <c r="C1249" s="304"/>
      <c r="D1249" s="304"/>
      <c r="E1249" s="304"/>
      <c r="F1249" s="304"/>
      <c r="G1249" s="304"/>
      <c r="H1249" s="304"/>
      <c r="I1249" s="304"/>
      <c r="J1249" s="304"/>
      <c r="K1249" s="304"/>
      <c r="L1249" s="304"/>
      <c r="M1249" s="304"/>
      <c r="N1249" s="304"/>
      <c r="O1249" s="304"/>
      <c r="P1249" s="304"/>
      <c r="Q1249" s="304"/>
      <c r="R1249" s="304"/>
      <c r="S1249" s="304"/>
      <c r="T1249" s="304"/>
      <c r="U1249" s="304"/>
      <c r="V1249" s="304"/>
      <c r="W1249" s="304"/>
      <c r="X1249" s="321"/>
      <c r="Y1249" s="321"/>
    </row>
    <row r="1250" spans="1:25" customFormat="1" ht="15.75" customHeight="1" x14ac:dyDescent="0.2">
      <c r="A1250" s="304"/>
      <c r="B1250" s="304"/>
      <c r="C1250" s="304"/>
      <c r="D1250" s="304"/>
      <c r="E1250" s="304"/>
      <c r="F1250" s="304"/>
      <c r="G1250" s="304"/>
      <c r="H1250" s="304"/>
      <c r="I1250" s="304"/>
      <c r="J1250" s="304"/>
      <c r="K1250" s="304"/>
      <c r="L1250" s="304"/>
      <c r="M1250" s="304"/>
      <c r="N1250" s="304"/>
      <c r="O1250" s="304"/>
      <c r="P1250" s="304"/>
      <c r="Q1250" s="304"/>
      <c r="R1250" s="304"/>
      <c r="S1250" s="304"/>
      <c r="T1250" s="304"/>
      <c r="U1250" s="304"/>
      <c r="V1250" s="304"/>
      <c r="W1250" s="304"/>
      <c r="X1250" s="321"/>
      <c r="Y1250" s="321"/>
    </row>
    <row r="1251" spans="1:25" customFormat="1" ht="15.75" customHeight="1" x14ac:dyDescent="0.2">
      <c r="A1251" s="304"/>
      <c r="B1251" s="304"/>
      <c r="C1251" s="304"/>
      <c r="D1251" s="304"/>
      <c r="E1251" s="304"/>
      <c r="F1251" s="304"/>
      <c r="G1251" s="304"/>
      <c r="H1251" s="304"/>
      <c r="I1251" s="304"/>
      <c r="J1251" s="304"/>
      <c r="K1251" s="304"/>
      <c r="L1251" s="304"/>
      <c r="M1251" s="304"/>
      <c r="N1251" s="304"/>
      <c r="O1251" s="304"/>
      <c r="P1251" s="304"/>
      <c r="Q1251" s="304"/>
      <c r="R1251" s="304"/>
      <c r="S1251" s="304"/>
      <c r="T1251" s="304"/>
      <c r="U1251" s="304"/>
      <c r="V1251" s="304"/>
      <c r="W1251" s="304"/>
      <c r="X1251" s="321"/>
      <c r="Y1251" s="321"/>
    </row>
    <row r="1252" spans="1:25" customFormat="1" ht="15.75" customHeight="1" x14ac:dyDescent="0.2">
      <c r="A1252" s="304"/>
      <c r="B1252" s="304"/>
      <c r="C1252" s="304"/>
      <c r="D1252" s="304"/>
      <c r="E1252" s="304"/>
      <c r="F1252" s="304"/>
      <c r="G1252" s="304"/>
      <c r="H1252" s="304"/>
      <c r="I1252" s="304"/>
      <c r="J1252" s="304"/>
      <c r="K1252" s="304"/>
      <c r="L1252" s="304"/>
      <c r="M1252" s="304"/>
      <c r="N1252" s="304"/>
      <c r="O1252" s="304"/>
      <c r="P1252" s="304"/>
      <c r="Q1252" s="304"/>
      <c r="R1252" s="304"/>
      <c r="S1252" s="304"/>
      <c r="T1252" s="304"/>
      <c r="U1252" s="304"/>
      <c r="V1252" s="304"/>
      <c r="W1252" s="304"/>
      <c r="X1252" s="321"/>
      <c r="Y1252" s="321"/>
    </row>
    <row r="1253" spans="1:25" customFormat="1" ht="15.75" customHeight="1" x14ac:dyDescent="0.2">
      <c r="A1253" s="304"/>
      <c r="B1253" s="304"/>
      <c r="C1253" s="304"/>
      <c r="D1253" s="304"/>
      <c r="E1253" s="304"/>
      <c r="F1253" s="304"/>
      <c r="G1253" s="304"/>
      <c r="H1253" s="304"/>
      <c r="I1253" s="304"/>
      <c r="J1253" s="304"/>
      <c r="K1253" s="304"/>
      <c r="L1253" s="304"/>
      <c r="M1253" s="304"/>
      <c r="N1253" s="304"/>
      <c r="O1253" s="304"/>
      <c r="P1253" s="304"/>
      <c r="Q1253" s="304"/>
      <c r="R1253" s="304"/>
      <c r="S1253" s="304"/>
      <c r="T1253" s="304"/>
      <c r="U1253" s="304"/>
      <c r="V1253" s="304"/>
      <c r="W1253" s="304"/>
      <c r="X1253" s="321"/>
      <c r="Y1253" s="321"/>
    </row>
    <row r="1254" spans="1:25" customFormat="1" ht="15.75" customHeight="1" x14ac:dyDescent="0.2">
      <c r="A1254" s="304"/>
      <c r="B1254" s="304"/>
      <c r="C1254" s="304"/>
      <c r="D1254" s="304"/>
      <c r="E1254" s="304"/>
      <c r="F1254" s="304"/>
      <c r="G1254" s="304"/>
      <c r="H1254" s="304"/>
      <c r="I1254" s="304"/>
      <c r="J1254" s="304"/>
      <c r="K1254" s="304"/>
      <c r="L1254" s="304"/>
      <c r="M1254" s="304"/>
      <c r="N1254" s="304"/>
      <c r="O1254" s="304"/>
      <c r="P1254" s="304"/>
      <c r="Q1254" s="304"/>
      <c r="R1254" s="304"/>
      <c r="S1254" s="304"/>
      <c r="T1254" s="304"/>
      <c r="U1254" s="304"/>
      <c r="V1254" s="304"/>
      <c r="W1254" s="304"/>
      <c r="X1254" s="321"/>
      <c r="Y1254" s="321"/>
    </row>
    <row r="1255" spans="1:25" customFormat="1" ht="15.75" customHeight="1" x14ac:dyDescent="0.2">
      <c r="A1255" s="304"/>
      <c r="B1255" s="304"/>
      <c r="C1255" s="304"/>
      <c r="D1255" s="304"/>
      <c r="E1255" s="304"/>
      <c r="F1255" s="304"/>
      <c r="G1255" s="304"/>
      <c r="H1255" s="304"/>
      <c r="I1255" s="304"/>
      <c r="J1255" s="304"/>
      <c r="K1255" s="304"/>
      <c r="L1255" s="304"/>
      <c r="M1255" s="304"/>
      <c r="N1255" s="304"/>
      <c r="O1255" s="304"/>
      <c r="P1255" s="304"/>
      <c r="Q1255" s="304"/>
      <c r="R1255" s="304"/>
      <c r="S1255" s="304"/>
      <c r="T1255" s="304"/>
      <c r="U1255" s="304"/>
      <c r="V1255" s="304"/>
      <c r="W1255" s="304"/>
      <c r="X1255" s="321"/>
      <c r="Y1255" s="321"/>
    </row>
    <row r="1256" spans="1:25" customFormat="1" ht="15.75" customHeight="1" x14ac:dyDescent="0.2">
      <c r="A1256" s="304"/>
      <c r="B1256" s="304"/>
      <c r="C1256" s="304"/>
      <c r="D1256" s="304"/>
      <c r="E1256" s="304"/>
      <c r="F1256" s="304"/>
      <c r="G1256" s="304"/>
      <c r="H1256" s="304"/>
      <c r="I1256" s="304"/>
      <c r="J1256" s="304"/>
      <c r="K1256" s="304"/>
      <c r="L1256" s="304"/>
      <c r="M1256" s="304"/>
      <c r="N1256" s="304"/>
      <c r="O1256" s="304"/>
      <c r="P1256" s="304"/>
      <c r="Q1256" s="304"/>
      <c r="R1256" s="304"/>
      <c r="S1256" s="304"/>
      <c r="T1256" s="304"/>
      <c r="U1256" s="304"/>
      <c r="V1256" s="304"/>
      <c r="W1256" s="304"/>
      <c r="X1256" s="321"/>
      <c r="Y1256" s="321"/>
    </row>
    <row r="1257" spans="1:25" customFormat="1" ht="15.75" customHeight="1" x14ac:dyDescent="0.2">
      <c r="A1257" s="304"/>
      <c r="B1257" s="304"/>
      <c r="C1257" s="304"/>
      <c r="D1257" s="304"/>
      <c r="E1257" s="304"/>
      <c r="F1257" s="304"/>
      <c r="G1257" s="304"/>
      <c r="H1257" s="304"/>
      <c r="I1257" s="304"/>
      <c r="J1257" s="304"/>
      <c r="K1257" s="304"/>
      <c r="L1257" s="304"/>
      <c r="M1257" s="304"/>
      <c r="N1257" s="304"/>
      <c r="O1257" s="304"/>
      <c r="P1257" s="304"/>
      <c r="Q1257" s="304"/>
      <c r="R1257" s="304"/>
      <c r="S1257" s="304"/>
      <c r="T1257" s="304"/>
      <c r="U1257" s="304"/>
      <c r="V1257" s="304"/>
      <c r="W1257" s="304"/>
      <c r="X1257" s="321"/>
      <c r="Y1257" s="321"/>
    </row>
    <row r="1258" spans="1:25" customFormat="1" ht="15.75" customHeight="1" x14ac:dyDescent="0.2">
      <c r="A1258" s="304"/>
      <c r="B1258" s="304"/>
      <c r="C1258" s="304"/>
      <c r="D1258" s="304"/>
      <c r="E1258" s="304"/>
      <c r="F1258" s="304"/>
      <c r="G1258" s="304"/>
      <c r="H1258" s="304"/>
      <c r="I1258" s="304"/>
      <c r="J1258" s="304"/>
      <c r="K1258" s="304"/>
      <c r="L1258" s="304"/>
      <c r="M1258" s="304"/>
      <c r="N1258" s="304"/>
      <c r="O1258" s="304"/>
      <c r="P1258" s="304"/>
      <c r="Q1258" s="304"/>
      <c r="R1258" s="304"/>
      <c r="S1258" s="304"/>
      <c r="T1258" s="304"/>
      <c r="U1258" s="304"/>
      <c r="V1258" s="304"/>
      <c r="W1258" s="304"/>
      <c r="X1258" s="321"/>
      <c r="Y1258" s="321"/>
    </row>
    <row r="1259" spans="1:25" customFormat="1" ht="15.75" customHeight="1" x14ac:dyDescent="0.2">
      <c r="A1259" s="304"/>
      <c r="B1259" s="304"/>
      <c r="C1259" s="304"/>
      <c r="D1259" s="304"/>
      <c r="E1259" s="304"/>
      <c r="F1259" s="304"/>
      <c r="G1259" s="304"/>
      <c r="H1259" s="304"/>
      <c r="I1259" s="304"/>
      <c r="J1259" s="304"/>
      <c r="K1259" s="304"/>
      <c r="L1259" s="304"/>
      <c r="M1259" s="304"/>
      <c r="N1259" s="304"/>
      <c r="O1259" s="304"/>
      <c r="P1259" s="304"/>
      <c r="Q1259" s="304"/>
      <c r="R1259" s="304"/>
      <c r="S1259" s="304"/>
      <c r="T1259" s="304"/>
      <c r="U1259" s="304"/>
      <c r="V1259" s="304"/>
      <c r="W1259" s="304"/>
      <c r="X1259" s="321"/>
      <c r="Y1259" s="321"/>
    </row>
    <row r="1260" spans="1:25" customFormat="1" ht="15.75" customHeight="1" x14ac:dyDescent="0.2">
      <c r="A1260" s="304"/>
      <c r="B1260" s="304"/>
      <c r="C1260" s="304"/>
      <c r="D1260" s="304"/>
      <c r="E1260" s="304"/>
      <c r="F1260" s="304"/>
      <c r="G1260" s="304"/>
      <c r="H1260" s="304"/>
      <c r="I1260" s="304"/>
      <c r="J1260" s="304"/>
      <c r="K1260" s="304"/>
      <c r="L1260" s="304"/>
      <c r="M1260" s="304"/>
      <c r="N1260" s="304"/>
      <c r="O1260" s="304"/>
      <c r="P1260" s="304"/>
      <c r="Q1260" s="304"/>
      <c r="R1260" s="304"/>
      <c r="S1260" s="304"/>
      <c r="T1260" s="304"/>
      <c r="U1260" s="304"/>
      <c r="V1260" s="304"/>
      <c r="W1260" s="304"/>
      <c r="X1260" s="321"/>
      <c r="Y1260" s="321"/>
    </row>
    <row r="1261" spans="1:25" customFormat="1" ht="15.75" customHeight="1" x14ac:dyDescent="0.2">
      <c r="A1261" s="304"/>
      <c r="B1261" s="304"/>
      <c r="C1261" s="304"/>
      <c r="D1261" s="304"/>
      <c r="E1261" s="304"/>
      <c r="F1261" s="304"/>
      <c r="G1261" s="304"/>
      <c r="H1261" s="304"/>
      <c r="I1261" s="304"/>
      <c r="J1261" s="304"/>
      <c r="K1261" s="304"/>
      <c r="L1261" s="304"/>
      <c r="M1261" s="304"/>
      <c r="N1261" s="304"/>
      <c r="O1261" s="304"/>
      <c r="P1261" s="304"/>
      <c r="Q1261" s="304"/>
      <c r="R1261" s="304"/>
      <c r="S1261" s="304"/>
      <c r="T1261" s="304"/>
      <c r="U1261" s="304"/>
      <c r="V1261" s="304"/>
      <c r="W1261" s="304"/>
      <c r="X1261" s="321"/>
      <c r="Y1261" s="321"/>
    </row>
    <row r="1262" spans="1:25" customFormat="1" ht="15.75" customHeight="1" x14ac:dyDescent="0.2">
      <c r="A1262" s="304"/>
      <c r="B1262" s="304"/>
      <c r="C1262" s="304"/>
      <c r="D1262" s="304"/>
      <c r="E1262" s="304"/>
      <c r="F1262" s="304"/>
      <c r="G1262" s="304"/>
      <c r="H1262" s="304"/>
      <c r="I1262" s="304"/>
      <c r="J1262" s="304"/>
      <c r="K1262" s="304"/>
      <c r="L1262" s="304"/>
      <c r="M1262" s="304"/>
      <c r="N1262" s="304"/>
      <c r="O1262" s="304"/>
      <c r="P1262" s="304"/>
      <c r="Q1262" s="304"/>
      <c r="R1262" s="304"/>
      <c r="S1262" s="304"/>
      <c r="T1262" s="304"/>
      <c r="U1262" s="304"/>
      <c r="V1262" s="304"/>
      <c r="W1262" s="304"/>
      <c r="X1262" s="321"/>
      <c r="Y1262" s="321"/>
    </row>
    <row r="1263" spans="1:25" customFormat="1" ht="15.75" customHeight="1" x14ac:dyDescent="0.2">
      <c r="A1263" s="304"/>
      <c r="B1263" s="304"/>
      <c r="C1263" s="304"/>
      <c r="D1263" s="304"/>
      <c r="E1263" s="304"/>
      <c r="F1263" s="304"/>
      <c r="G1263" s="304"/>
      <c r="H1263" s="304"/>
      <c r="I1263" s="304"/>
      <c r="J1263" s="304"/>
      <c r="K1263" s="304"/>
      <c r="L1263" s="304"/>
      <c r="M1263" s="304"/>
      <c r="N1263" s="304"/>
      <c r="O1263" s="304"/>
      <c r="P1263" s="304"/>
      <c r="Q1263" s="304"/>
      <c r="R1263" s="304"/>
      <c r="S1263" s="304"/>
      <c r="T1263" s="304"/>
      <c r="U1263" s="304"/>
      <c r="V1263" s="304"/>
      <c r="W1263" s="304"/>
      <c r="X1263" s="321"/>
      <c r="Y1263" s="321"/>
    </row>
    <row r="1264" spans="1:25" customFormat="1" ht="15.75" customHeight="1" x14ac:dyDescent="0.2">
      <c r="A1264" s="304"/>
      <c r="B1264" s="304"/>
      <c r="C1264" s="304"/>
      <c r="D1264" s="304"/>
      <c r="E1264" s="304"/>
      <c r="F1264" s="304"/>
      <c r="G1264" s="304"/>
      <c r="H1264" s="304"/>
      <c r="I1264" s="304"/>
      <c r="J1264" s="304"/>
      <c r="K1264" s="304"/>
      <c r="L1264" s="304"/>
      <c r="M1264" s="304"/>
      <c r="N1264" s="304"/>
      <c r="O1264" s="304"/>
      <c r="P1264" s="304"/>
      <c r="Q1264" s="304"/>
      <c r="R1264" s="304"/>
      <c r="S1264" s="304"/>
      <c r="T1264" s="304"/>
      <c r="U1264" s="304"/>
      <c r="V1264" s="304"/>
      <c r="W1264" s="304"/>
      <c r="X1264" s="321"/>
      <c r="Y1264" s="321"/>
    </row>
    <row r="1265" spans="1:25" customFormat="1" ht="15.75" customHeight="1" x14ac:dyDescent="0.2">
      <c r="A1265" s="304"/>
      <c r="B1265" s="304"/>
      <c r="C1265" s="304"/>
      <c r="D1265" s="304"/>
      <c r="E1265" s="304"/>
      <c r="F1265" s="304"/>
      <c r="G1265" s="304"/>
      <c r="H1265" s="304"/>
      <c r="I1265" s="304"/>
      <c r="J1265" s="304"/>
      <c r="K1265" s="304"/>
      <c r="L1265" s="304"/>
      <c r="M1265" s="304"/>
      <c r="N1265" s="304"/>
      <c r="O1265" s="304"/>
      <c r="P1265" s="304"/>
      <c r="Q1265" s="304"/>
      <c r="R1265" s="304"/>
      <c r="S1265" s="304"/>
      <c r="T1265" s="304"/>
      <c r="U1265" s="304"/>
      <c r="V1265" s="304"/>
      <c r="W1265" s="304"/>
      <c r="X1265" s="321"/>
      <c r="Y1265" s="321"/>
    </row>
    <row r="1266" spans="1:25" customFormat="1" ht="15.75" customHeight="1" x14ac:dyDescent="0.2">
      <c r="A1266" s="304"/>
      <c r="B1266" s="304"/>
      <c r="C1266" s="304"/>
      <c r="D1266" s="304"/>
      <c r="E1266" s="304"/>
      <c r="F1266" s="304"/>
      <c r="G1266" s="304"/>
      <c r="H1266" s="304"/>
      <c r="I1266" s="304"/>
      <c r="J1266" s="304"/>
      <c r="K1266" s="304"/>
      <c r="L1266" s="304"/>
      <c r="M1266" s="304"/>
      <c r="N1266" s="304"/>
      <c r="O1266" s="304"/>
      <c r="P1266" s="304"/>
      <c r="Q1266" s="304"/>
      <c r="R1266" s="304"/>
      <c r="S1266" s="304"/>
      <c r="T1266" s="304"/>
      <c r="U1266" s="304"/>
      <c r="V1266" s="304"/>
      <c r="W1266" s="304"/>
      <c r="X1266" s="321"/>
      <c r="Y1266" s="321"/>
    </row>
    <row r="1267" spans="1:25" customFormat="1" ht="15.75" customHeight="1" x14ac:dyDescent="0.2">
      <c r="A1267" s="304"/>
      <c r="B1267" s="304"/>
      <c r="C1267" s="304"/>
      <c r="D1267" s="304"/>
      <c r="E1267" s="304"/>
      <c r="F1267" s="304"/>
      <c r="G1267" s="304"/>
      <c r="H1267" s="304"/>
      <c r="I1267" s="304"/>
      <c r="J1267" s="304"/>
      <c r="K1267" s="304"/>
      <c r="L1267" s="304"/>
      <c r="M1267" s="304"/>
      <c r="N1267" s="304"/>
      <c r="O1267" s="304"/>
      <c r="P1267" s="304"/>
      <c r="Q1267" s="304"/>
      <c r="R1267" s="304"/>
      <c r="S1267" s="304"/>
      <c r="T1267" s="304"/>
      <c r="U1267" s="304"/>
      <c r="V1267" s="304"/>
      <c r="W1267" s="304"/>
      <c r="X1267" s="321"/>
      <c r="Y1267" s="321"/>
    </row>
    <row r="1268" spans="1:25" customFormat="1" ht="15.75" customHeight="1" x14ac:dyDescent="0.2">
      <c r="A1268" s="304"/>
      <c r="B1268" s="304"/>
      <c r="C1268" s="304"/>
      <c r="D1268" s="304"/>
      <c r="E1268" s="304"/>
      <c r="F1268" s="304"/>
      <c r="G1268" s="304"/>
      <c r="H1268" s="304"/>
      <c r="I1268" s="304"/>
      <c r="J1268" s="304"/>
      <c r="K1268" s="304"/>
      <c r="L1268" s="304"/>
      <c r="M1268" s="304"/>
      <c r="N1268" s="304"/>
      <c r="O1268" s="304"/>
      <c r="P1268" s="304"/>
      <c r="Q1268" s="304"/>
      <c r="R1268" s="304"/>
      <c r="S1268" s="304"/>
      <c r="T1268" s="304"/>
      <c r="U1268" s="304"/>
      <c r="V1268" s="304"/>
      <c r="W1268" s="304"/>
      <c r="X1268" s="321"/>
      <c r="Y1268" s="321"/>
    </row>
    <row r="1269" spans="1:25" customFormat="1" ht="15.75" customHeight="1" x14ac:dyDescent="0.2">
      <c r="A1269" s="304"/>
      <c r="B1269" s="304"/>
      <c r="C1269" s="304"/>
      <c r="D1269" s="304"/>
      <c r="E1269" s="304"/>
      <c r="F1269" s="304"/>
      <c r="G1269" s="304"/>
      <c r="H1269" s="304"/>
      <c r="I1269" s="304"/>
      <c r="J1269" s="304"/>
      <c r="K1269" s="304"/>
      <c r="L1269" s="304"/>
      <c r="M1269" s="304"/>
      <c r="N1269" s="304"/>
      <c r="O1269" s="304"/>
      <c r="P1269" s="304"/>
      <c r="Q1269" s="304"/>
      <c r="R1269" s="304"/>
      <c r="S1269" s="304"/>
      <c r="T1269" s="304"/>
      <c r="U1269" s="304"/>
      <c r="V1269" s="304"/>
      <c r="W1269" s="304"/>
      <c r="X1269" s="321"/>
      <c r="Y1269" s="321"/>
    </row>
    <row r="1270" spans="1:25" customFormat="1" ht="15.75" customHeight="1" x14ac:dyDescent="0.2">
      <c r="A1270" s="304"/>
      <c r="B1270" s="304"/>
      <c r="C1270" s="304"/>
      <c r="D1270" s="304"/>
      <c r="E1270" s="304"/>
      <c r="F1270" s="304"/>
      <c r="G1270" s="304"/>
      <c r="H1270" s="304"/>
      <c r="I1270" s="304"/>
      <c r="J1270" s="304"/>
      <c r="K1270" s="304"/>
      <c r="L1270" s="304"/>
      <c r="M1270" s="304"/>
      <c r="N1270" s="304"/>
      <c r="O1270" s="304"/>
      <c r="P1270" s="304"/>
      <c r="Q1270" s="304"/>
      <c r="R1270" s="304"/>
      <c r="S1270" s="304"/>
      <c r="T1270" s="304"/>
      <c r="U1270" s="304"/>
      <c r="V1270" s="304"/>
      <c r="W1270" s="304"/>
      <c r="X1270" s="321"/>
      <c r="Y1270" s="321"/>
    </row>
    <row r="1271" spans="1:25" customFormat="1" ht="15.75" customHeight="1" x14ac:dyDescent="0.2">
      <c r="A1271" s="304"/>
      <c r="B1271" s="304"/>
      <c r="C1271" s="304"/>
      <c r="D1271" s="304"/>
      <c r="E1271" s="304"/>
      <c r="F1271" s="304"/>
      <c r="G1271" s="304"/>
      <c r="H1271" s="304"/>
      <c r="I1271" s="304"/>
      <c r="J1271" s="304"/>
      <c r="K1271" s="304"/>
      <c r="L1271" s="304"/>
      <c r="M1271" s="304"/>
      <c r="N1271" s="304"/>
      <c r="O1271" s="304"/>
      <c r="P1271" s="304"/>
      <c r="Q1271" s="304"/>
      <c r="R1271" s="304"/>
      <c r="S1271" s="304"/>
      <c r="T1271" s="304"/>
      <c r="U1271" s="304"/>
      <c r="V1271" s="304"/>
      <c r="W1271" s="304"/>
      <c r="X1271" s="321"/>
      <c r="Y1271" s="321"/>
    </row>
    <row r="1272" spans="1:25" customFormat="1" ht="15.75" customHeight="1" x14ac:dyDescent="0.2">
      <c r="A1272" s="304"/>
      <c r="B1272" s="304"/>
      <c r="C1272" s="304"/>
      <c r="D1272" s="304"/>
      <c r="E1272" s="304"/>
      <c r="F1272" s="304"/>
      <c r="G1272" s="304"/>
      <c r="H1272" s="304"/>
      <c r="I1272" s="304"/>
      <c r="J1272" s="304"/>
      <c r="K1272" s="304"/>
      <c r="L1272" s="304"/>
      <c r="M1272" s="304"/>
      <c r="N1272" s="304"/>
      <c r="O1272" s="304"/>
      <c r="P1272" s="304"/>
      <c r="Q1272" s="304"/>
      <c r="R1272" s="304"/>
      <c r="S1272" s="304"/>
      <c r="T1272" s="304"/>
      <c r="U1272" s="304"/>
      <c r="V1272" s="304"/>
      <c r="W1272" s="304"/>
      <c r="X1272" s="321"/>
      <c r="Y1272" s="321"/>
    </row>
    <row r="1273" spans="1:25" customFormat="1" ht="15.75" customHeight="1" x14ac:dyDescent="0.2">
      <c r="A1273" s="304"/>
      <c r="B1273" s="304"/>
      <c r="C1273" s="304"/>
      <c r="D1273" s="304"/>
      <c r="E1273" s="304"/>
      <c r="F1273" s="304"/>
      <c r="G1273" s="304"/>
      <c r="H1273" s="304"/>
      <c r="I1273" s="304"/>
      <c r="J1273" s="304"/>
      <c r="K1273" s="304"/>
      <c r="L1273" s="304"/>
      <c r="M1273" s="304"/>
      <c r="N1273" s="304"/>
      <c r="O1273" s="304"/>
      <c r="P1273" s="304"/>
      <c r="Q1273" s="304"/>
      <c r="R1273" s="304"/>
      <c r="S1273" s="304"/>
      <c r="T1273" s="304"/>
      <c r="U1273" s="304"/>
      <c r="V1273" s="304"/>
      <c r="W1273" s="304"/>
      <c r="X1273" s="321"/>
      <c r="Y1273" s="321"/>
    </row>
    <row r="1274" spans="1:25" customFormat="1" ht="15.75" customHeight="1" x14ac:dyDescent="0.2">
      <c r="A1274" s="304"/>
      <c r="B1274" s="304"/>
      <c r="C1274" s="304"/>
      <c r="D1274" s="304"/>
      <c r="E1274" s="304"/>
      <c r="F1274" s="304"/>
      <c r="G1274" s="304"/>
      <c r="H1274" s="304"/>
      <c r="I1274" s="304"/>
      <c r="J1274" s="304"/>
      <c r="K1274" s="304"/>
      <c r="L1274" s="304"/>
      <c r="M1274" s="304"/>
      <c r="N1274" s="304"/>
      <c r="O1274" s="304"/>
      <c r="P1274" s="304"/>
      <c r="Q1274" s="304"/>
      <c r="R1274" s="304"/>
      <c r="S1274" s="304"/>
      <c r="T1274" s="304"/>
      <c r="U1274" s="304"/>
      <c r="V1274" s="304"/>
      <c r="W1274" s="304"/>
      <c r="X1274" s="321"/>
      <c r="Y1274" s="321"/>
    </row>
    <row r="1275" spans="1:25" customFormat="1" ht="15.75" customHeight="1" x14ac:dyDescent="0.2">
      <c r="A1275" s="304"/>
      <c r="B1275" s="304"/>
      <c r="C1275" s="304"/>
      <c r="D1275" s="304"/>
      <c r="E1275" s="304"/>
      <c r="F1275" s="304"/>
      <c r="G1275" s="304"/>
      <c r="H1275" s="304"/>
      <c r="I1275" s="304"/>
      <c r="J1275" s="304"/>
      <c r="K1275" s="304"/>
      <c r="L1275" s="304"/>
      <c r="M1275" s="304"/>
      <c r="N1275" s="304"/>
      <c r="O1275" s="304"/>
      <c r="P1275" s="304"/>
      <c r="Q1275" s="304"/>
      <c r="R1275" s="304"/>
      <c r="S1275" s="304"/>
      <c r="T1275" s="304"/>
      <c r="U1275" s="304"/>
      <c r="V1275" s="304"/>
      <c r="W1275" s="304"/>
      <c r="X1275" s="321"/>
      <c r="Y1275" s="321"/>
    </row>
    <row r="1276" spans="1:25" customFormat="1" ht="15.75" customHeight="1" x14ac:dyDescent="0.2">
      <c r="A1276" s="304"/>
      <c r="B1276" s="304"/>
      <c r="C1276" s="304"/>
      <c r="D1276" s="304"/>
      <c r="E1276" s="304"/>
      <c r="F1276" s="304"/>
      <c r="G1276" s="304"/>
      <c r="H1276" s="304"/>
      <c r="I1276" s="304"/>
      <c r="J1276" s="304"/>
      <c r="K1276" s="304"/>
      <c r="L1276" s="304"/>
      <c r="M1276" s="304"/>
      <c r="N1276" s="304"/>
      <c r="O1276" s="304"/>
      <c r="P1276" s="304"/>
      <c r="Q1276" s="304"/>
      <c r="R1276" s="304"/>
      <c r="S1276" s="304"/>
      <c r="T1276" s="304"/>
      <c r="U1276" s="304"/>
      <c r="V1276" s="304"/>
      <c r="W1276" s="304"/>
      <c r="X1276" s="321"/>
      <c r="Y1276" s="321"/>
    </row>
    <row r="1277" spans="1:25" customFormat="1" ht="15.75" customHeight="1" x14ac:dyDescent="0.2">
      <c r="A1277" s="304"/>
      <c r="B1277" s="304"/>
      <c r="C1277" s="304"/>
      <c r="D1277" s="304"/>
      <c r="E1277" s="304"/>
      <c r="F1277" s="304"/>
      <c r="G1277" s="304"/>
      <c r="H1277" s="304"/>
      <c r="I1277" s="304"/>
      <c r="J1277" s="304"/>
      <c r="K1277" s="304"/>
      <c r="L1277" s="304"/>
      <c r="M1277" s="304"/>
      <c r="N1277" s="304"/>
      <c r="O1277" s="304"/>
      <c r="P1277" s="304"/>
      <c r="Q1277" s="304"/>
      <c r="R1277" s="304"/>
      <c r="S1277" s="304"/>
      <c r="T1277" s="304"/>
      <c r="U1277" s="304"/>
      <c r="V1277" s="304"/>
      <c r="W1277" s="304"/>
      <c r="X1277" s="321"/>
      <c r="Y1277" s="321"/>
    </row>
    <row r="1278" spans="1:25" customFormat="1" ht="15.75" customHeight="1" x14ac:dyDescent="0.2">
      <c r="A1278" s="304"/>
      <c r="B1278" s="304"/>
      <c r="C1278" s="304"/>
      <c r="D1278" s="304"/>
      <c r="E1278" s="304"/>
      <c r="F1278" s="304"/>
      <c r="G1278" s="304"/>
      <c r="H1278" s="304"/>
      <c r="I1278" s="304"/>
      <c r="J1278" s="304"/>
      <c r="K1278" s="304"/>
      <c r="L1278" s="304"/>
      <c r="M1278" s="304"/>
      <c r="N1278" s="304"/>
      <c r="O1278" s="304"/>
      <c r="P1278" s="304"/>
      <c r="Q1278" s="304"/>
      <c r="R1278" s="304"/>
      <c r="S1278" s="304"/>
      <c r="T1278" s="304"/>
      <c r="U1278" s="304"/>
      <c r="V1278" s="304"/>
      <c r="W1278" s="304"/>
      <c r="X1278" s="321"/>
      <c r="Y1278" s="321"/>
    </row>
    <row r="1279" spans="1:25" customFormat="1" ht="15.75" customHeight="1" x14ac:dyDescent="0.2">
      <c r="A1279" s="304"/>
      <c r="B1279" s="304"/>
      <c r="C1279" s="304"/>
      <c r="D1279" s="304"/>
      <c r="E1279" s="304"/>
      <c r="F1279" s="304"/>
      <c r="G1279" s="304"/>
      <c r="H1279" s="304"/>
      <c r="I1279" s="304"/>
      <c r="J1279" s="304"/>
      <c r="K1279" s="304"/>
      <c r="L1279" s="304"/>
      <c r="M1279" s="304"/>
      <c r="N1279" s="304"/>
      <c r="O1279" s="304"/>
      <c r="P1279" s="304"/>
      <c r="Q1279" s="304"/>
      <c r="R1279" s="304"/>
      <c r="S1279" s="304"/>
      <c r="T1279" s="304"/>
      <c r="U1279" s="304"/>
      <c r="V1279" s="304"/>
      <c r="W1279" s="304"/>
      <c r="X1279" s="321"/>
      <c r="Y1279" s="321"/>
    </row>
    <row r="1280" spans="1:25" customFormat="1" ht="15.75" customHeight="1" x14ac:dyDescent="0.2">
      <c r="A1280" s="304"/>
      <c r="B1280" s="304"/>
      <c r="C1280" s="304"/>
      <c r="D1280" s="304"/>
      <c r="E1280" s="304"/>
      <c r="F1280" s="304"/>
      <c r="G1280" s="304"/>
      <c r="H1280" s="304"/>
      <c r="I1280" s="304"/>
      <c r="J1280" s="304"/>
      <c r="K1280" s="304"/>
      <c r="L1280" s="304"/>
      <c r="M1280" s="304"/>
      <c r="N1280" s="304"/>
      <c r="O1280" s="304"/>
      <c r="P1280" s="304"/>
      <c r="Q1280" s="304"/>
      <c r="R1280" s="304"/>
      <c r="S1280" s="304"/>
      <c r="T1280" s="304"/>
      <c r="U1280" s="304"/>
      <c r="V1280" s="304"/>
      <c r="W1280" s="304"/>
      <c r="X1280" s="321"/>
      <c r="Y1280" s="321"/>
    </row>
    <row r="1281" spans="1:25" customFormat="1" ht="15.75" customHeight="1" x14ac:dyDescent="0.2">
      <c r="A1281" s="304"/>
      <c r="B1281" s="304"/>
      <c r="C1281" s="304"/>
      <c r="D1281" s="304"/>
      <c r="E1281" s="304"/>
      <c r="F1281" s="304"/>
      <c r="G1281" s="304"/>
      <c r="H1281" s="304"/>
      <c r="I1281" s="304"/>
      <c r="J1281" s="304"/>
      <c r="K1281" s="304"/>
      <c r="L1281" s="304"/>
      <c r="M1281" s="304"/>
      <c r="N1281" s="304"/>
      <c r="O1281" s="304"/>
      <c r="P1281" s="304"/>
      <c r="Q1281" s="304"/>
      <c r="R1281" s="304"/>
      <c r="S1281" s="304"/>
      <c r="T1281" s="304"/>
      <c r="U1281" s="304"/>
      <c r="V1281" s="304"/>
      <c r="W1281" s="304"/>
      <c r="X1281" s="321"/>
      <c r="Y1281" s="321"/>
    </row>
    <row r="1282" spans="1:25" customFormat="1" ht="15.75" customHeight="1" x14ac:dyDescent="0.2">
      <c r="A1282" s="304"/>
      <c r="B1282" s="304"/>
      <c r="C1282" s="304"/>
      <c r="D1282" s="304"/>
      <c r="E1282" s="304"/>
      <c r="F1282" s="304"/>
      <c r="G1282" s="304"/>
      <c r="H1282" s="304"/>
      <c r="I1282" s="304"/>
      <c r="J1282" s="304"/>
      <c r="K1282" s="304"/>
      <c r="L1282" s="304"/>
      <c r="M1282" s="304"/>
      <c r="N1282" s="304"/>
      <c r="O1282" s="304"/>
      <c r="P1282" s="304"/>
      <c r="Q1282" s="304"/>
      <c r="R1282" s="304"/>
      <c r="S1282" s="304"/>
      <c r="T1282" s="304"/>
      <c r="U1282" s="304"/>
      <c r="V1282" s="304"/>
      <c r="W1282" s="304"/>
      <c r="X1282" s="321"/>
      <c r="Y1282" s="321"/>
    </row>
    <row r="1283" spans="1:25" customFormat="1" ht="15.75" customHeight="1" x14ac:dyDescent="0.2">
      <c r="A1283" s="304"/>
      <c r="B1283" s="304"/>
      <c r="C1283" s="304"/>
      <c r="D1283" s="304"/>
      <c r="E1283" s="304"/>
      <c r="F1283" s="304"/>
      <c r="G1283" s="304"/>
      <c r="H1283" s="304"/>
      <c r="I1283" s="304"/>
      <c r="J1283" s="304"/>
      <c r="K1283" s="304"/>
      <c r="L1283" s="304"/>
      <c r="M1283" s="304"/>
      <c r="N1283" s="304"/>
      <c r="O1283" s="304"/>
      <c r="P1283" s="304"/>
      <c r="Q1283" s="304"/>
      <c r="R1283" s="304"/>
      <c r="S1283" s="304"/>
      <c r="T1283" s="304"/>
      <c r="U1283" s="304"/>
      <c r="V1283" s="304"/>
      <c r="W1283" s="304"/>
      <c r="X1283" s="321"/>
      <c r="Y1283" s="321"/>
    </row>
    <row r="1284" spans="1:25" customFormat="1" ht="15.75" customHeight="1" x14ac:dyDescent="0.2">
      <c r="A1284" s="304"/>
      <c r="B1284" s="304"/>
      <c r="C1284" s="304"/>
      <c r="D1284" s="304"/>
      <c r="E1284" s="304"/>
      <c r="F1284" s="304"/>
      <c r="G1284" s="304"/>
      <c r="H1284" s="304"/>
      <c r="I1284" s="304"/>
      <c r="J1284" s="304"/>
      <c r="K1284" s="304"/>
      <c r="L1284" s="304"/>
      <c r="M1284" s="304"/>
      <c r="N1284" s="304"/>
      <c r="O1284" s="304"/>
      <c r="P1284" s="304"/>
      <c r="Q1284" s="304"/>
      <c r="R1284" s="304"/>
      <c r="S1284" s="304"/>
      <c r="T1284" s="304"/>
      <c r="U1284" s="304"/>
      <c r="V1284" s="304"/>
      <c r="W1284" s="304"/>
      <c r="X1284" s="321"/>
      <c r="Y1284" s="321"/>
    </row>
    <row r="1285" spans="1:25" customFormat="1" ht="15.75" customHeight="1" x14ac:dyDescent="0.2">
      <c r="A1285" s="304"/>
      <c r="B1285" s="304"/>
      <c r="C1285" s="304"/>
      <c r="D1285" s="304"/>
      <c r="E1285" s="304"/>
      <c r="F1285" s="304"/>
      <c r="G1285" s="304"/>
      <c r="H1285" s="304"/>
      <c r="I1285" s="304"/>
      <c r="J1285" s="304"/>
      <c r="K1285" s="304"/>
      <c r="L1285" s="304"/>
      <c r="M1285" s="304"/>
      <c r="N1285" s="304"/>
      <c r="O1285" s="304"/>
      <c r="P1285" s="304"/>
      <c r="Q1285" s="304"/>
      <c r="R1285" s="304"/>
      <c r="S1285" s="304"/>
      <c r="T1285" s="304"/>
      <c r="U1285" s="304"/>
      <c r="V1285" s="304"/>
      <c r="W1285" s="304"/>
      <c r="X1285" s="321"/>
      <c r="Y1285" s="321"/>
    </row>
    <row r="1286" spans="1:25" customFormat="1" ht="15.75" customHeight="1" x14ac:dyDescent="0.2">
      <c r="A1286" s="304"/>
      <c r="B1286" s="304"/>
      <c r="C1286" s="304"/>
      <c r="D1286" s="304"/>
      <c r="E1286" s="304"/>
      <c r="F1286" s="304"/>
      <c r="G1286" s="304"/>
      <c r="H1286" s="304"/>
      <c r="I1286" s="304"/>
      <c r="J1286" s="304"/>
      <c r="K1286" s="304"/>
      <c r="L1286" s="304"/>
      <c r="M1286" s="304"/>
      <c r="N1286" s="304"/>
      <c r="O1286" s="304"/>
      <c r="P1286" s="304"/>
      <c r="Q1286" s="304"/>
      <c r="R1286" s="304"/>
      <c r="S1286" s="304"/>
      <c r="T1286" s="304"/>
      <c r="U1286" s="304"/>
      <c r="V1286" s="304"/>
      <c r="W1286" s="304"/>
      <c r="X1286" s="321"/>
      <c r="Y1286" s="321"/>
    </row>
    <row r="1287" spans="1:25" customFormat="1" ht="15.75" customHeight="1" x14ac:dyDescent="0.2">
      <c r="A1287" s="304"/>
      <c r="B1287" s="304"/>
      <c r="C1287" s="304"/>
      <c r="D1287" s="304"/>
      <c r="E1287" s="304"/>
      <c r="F1287" s="304"/>
      <c r="G1287" s="304"/>
      <c r="H1287" s="304"/>
      <c r="I1287" s="304"/>
      <c r="J1287" s="304"/>
      <c r="K1287" s="304"/>
      <c r="L1287" s="304"/>
      <c r="M1287" s="304"/>
      <c r="N1287" s="304"/>
      <c r="O1287" s="304"/>
      <c r="P1287" s="304"/>
      <c r="Q1287" s="304"/>
      <c r="R1287" s="304"/>
      <c r="S1287" s="304"/>
      <c r="T1287" s="304"/>
      <c r="U1287" s="304"/>
      <c r="V1287" s="304"/>
      <c r="W1287" s="304"/>
      <c r="X1287" s="321"/>
      <c r="Y1287" s="321"/>
    </row>
    <row r="1288" spans="1:25" customFormat="1" ht="15.75" customHeight="1" x14ac:dyDescent="0.2">
      <c r="A1288" s="304"/>
      <c r="B1288" s="304"/>
      <c r="C1288" s="304"/>
      <c r="D1288" s="304"/>
      <c r="E1288" s="304"/>
      <c r="F1288" s="304"/>
      <c r="G1288" s="304"/>
      <c r="H1288" s="304"/>
      <c r="I1288" s="304"/>
      <c r="J1288" s="304"/>
      <c r="K1288" s="304"/>
      <c r="L1288" s="304"/>
      <c r="M1288" s="304"/>
      <c r="N1288" s="304"/>
      <c r="O1288" s="304"/>
      <c r="P1288" s="304"/>
      <c r="Q1288" s="304"/>
      <c r="R1288" s="304"/>
      <c r="S1288" s="304"/>
      <c r="T1288" s="304"/>
      <c r="U1288" s="304"/>
      <c r="V1288" s="304"/>
      <c r="W1288" s="304"/>
      <c r="X1288" s="321"/>
      <c r="Y1288" s="321"/>
    </row>
    <row r="1289" spans="1:25" customFormat="1" ht="15.75" customHeight="1" x14ac:dyDescent="0.2">
      <c r="A1289" s="304"/>
      <c r="B1289" s="304"/>
      <c r="C1289" s="304"/>
      <c r="D1289" s="304"/>
      <c r="E1289" s="304"/>
      <c r="F1289" s="304"/>
      <c r="G1289" s="304"/>
      <c r="H1289" s="304"/>
      <c r="I1289" s="304"/>
      <c r="J1289" s="304"/>
      <c r="K1289" s="304"/>
      <c r="L1289" s="304"/>
      <c r="M1289" s="304"/>
      <c r="N1289" s="304"/>
      <c r="O1289" s="304"/>
      <c r="P1289" s="304"/>
      <c r="Q1289" s="304"/>
      <c r="R1289" s="304"/>
      <c r="S1289" s="304"/>
      <c r="T1289" s="304"/>
      <c r="U1289" s="304"/>
      <c r="V1289" s="304"/>
      <c r="W1289" s="304"/>
      <c r="X1289" s="321"/>
      <c r="Y1289" s="321"/>
    </row>
    <row r="1290" spans="1:25" customFormat="1" ht="15.75" customHeight="1" x14ac:dyDescent="0.2">
      <c r="A1290" s="304"/>
      <c r="B1290" s="304"/>
      <c r="C1290" s="304"/>
      <c r="D1290" s="304"/>
      <c r="E1290" s="304"/>
      <c r="F1290" s="304"/>
      <c r="G1290" s="304"/>
      <c r="H1290" s="304"/>
      <c r="I1290" s="304"/>
      <c r="J1290" s="304"/>
      <c r="K1290" s="304"/>
      <c r="L1290" s="304"/>
      <c r="M1290" s="304"/>
      <c r="N1290" s="304"/>
      <c r="O1290" s="304"/>
      <c r="P1290" s="304"/>
      <c r="Q1290" s="304"/>
      <c r="R1290" s="304"/>
      <c r="S1290" s="304"/>
      <c r="T1290" s="304"/>
      <c r="U1290" s="304"/>
      <c r="V1290" s="304"/>
      <c r="W1290" s="304"/>
      <c r="X1290" s="321"/>
      <c r="Y1290" s="321"/>
    </row>
    <row r="1291" spans="1:25" customFormat="1" ht="15.75" customHeight="1" x14ac:dyDescent="0.2">
      <c r="A1291" s="304"/>
      <c r="B1291" s="304"/>
      <c r="C1291" s="304"/>
      <c r="D1291" s="304"/>
      <c r="E1291" s="304"/>
      <c r="F1291" s="304"/>
      <c r="G1291" s="304"/>
      <c r="H1291" s="304"/>
      <c r="I1291" s="304"/>
      <c r="J1291" s="304"/>
      <c r="K1291" s="304"/>
      <c r="L1291" s="304"/>
      <c r="M1291" s="304"/>
      <c r="N1291" s="304"/>
      <c r="O1291" s="304"/>
      <c r="P1291" s="304"/>
      <c r="Q1291" s="304"/>
      <c r="R1291" s="304"/>
      <c r="S1291" s="304"/>
      <c r="T1291" s="304"/>
      <c r="U1291" s="304"/>
      <c r="V1291" s="304"/>
      <c r="W1291" s="304"/>
      <c r="X1291" s="321"/>
      <c r="Y1291" s="321"/>
    </row>
    <row r="1292" spans="1:25" customFormat="1" ht="15.75" customHeight="1" x14ac:dyDescent="0.2">
      <c r="A1292" s="304"/>
      <c r="B1292" s="304"/>
      <c r="C1292" s="304"/>
      <c r="D1292" s="304"/>
      <c r="E1292" s="304"/>
      <c r="F1292" s="304"/>
      <c r="G1292" s="304"/>
      <c r="H1292" s="304"/>
      <c r="I1292" s="304"/>
      <c r="J1292" s="304"/>
      <c r="K1292" s="304"/>
      <c r="L1292" s="304"/>
      <c r="M1292" s="304"/>
      <c r="N1292" s="304"/>
      <c r="O1292" s="304"/>
      <c r="P1292" s="304"/>
      <c r="Q1292" s="304"/>
      <c r="R1292" s="304"/>
      <c r="S1292" s="304"/>
      <c r="T1292" s="304"/>
      <c r="U1292" s="304"/>
      <c r="V1292" s="304"/>
      <c r="W1292" s="304"/>
      <c r="X1292" s="321"/>
      <c r="Y1292" s="321"/>
    </row>
    <row r="1293" spans="1:25" customFormat="1" ht="15.75" customHeight="1" x14ac:dyDescent="0.2">
      <c r="A1293" s="304"/>
      <c r="B1293" s="304"/>
      <c r="C1293" s="304"/>
      <c r="D1293" s="304"/>
      <c r="E1293" s="304"/>
      <c r="F1293" s="304"/>
      <c r="G1293" s="304"/>
      <c r="H1293" s="304"/>
      <c r="I1293" s="304"/>
      <c r="J1293" s="304"/>
      <c r="K1293" s="304"/>
      <c r="L1293" s="304"/>
      <c r="M1293" s="304"/>
      <c r="N1293" s="304"/>
      <c r="O1293" s="304"/>
      <c r="P1293" s="304"/>
      <c r="Q1293" s="304"/>
      <c r="R1293" s="304"/>
      <c r="S1293" s="304"/>
      <c r="T1293" s="304"/>
      <c r="U1293" s="304"/>
      <c r="V1293" s="304"/>
      <c r="W1293" s="304"/>
      <c r="X1293" s="321"/>
      <c r="Y1293" s="321"/>
    </row>
    <row r="1294" spans="1:25" customFormat="1" ht="15.75" customHeight="1" x14ac:dyDescent="0.2">
      <c r="A1294" s="304"/>
      <c r="B1294" s="304"/>
      <c r="C1294" s="304"/>
      <c r="D1294" s="304"/>
      <c r="E1294" s="304"/>
      <c r="F1294" s="304"/>
      <c r="G1294" s="304"/>
      <c r="H1294" s="304"/>
      <c r="I1294" s="304"/>
      <c r="J1294" s="304"/>
      <c r="K1294" s="304"/>
      <c r="L1294" s="304"/>
      <c r="M1294" s="304"/>
      <c r="N1294" s="304"/>
      <c r="O1294" s="304"/>
      <c r="P1294" s="304"/>
      <c r="Q1294" s="304"/>
      <c r="R1294" s="304"/>
      <c r="S1294" s="304"/>
      <c r="T1294" s="304"/>
      <c r="U1294" s="304"/>
      <c r="V1294" s="304"/>
      <c r="W1294" s="304"/>
      <c r="X1294" s="321"/>
      <c r="Y1294" s="321"/>
    </row>
    <row r="1295" spans="1:25" customFormat="1" ht="15.75" customHeight="1" x14ac:dyDescent="0.2">
      <c r="A1295" s="304"/>
      <c r="B1295" s="304"/>
      <c r="C1295" s="304"/>
      <c r="D1295" s="304"/>
      <c r="E1295" s="304"/>
      <c r="F1295" s="304"/>
      <c r="G1295" s="304"/>
      <c r="H1295" s="304"/>
      <c r="I1295" s="304"/>
      <c r="J1295" s="304"/>
      <c r="K1295" s="304"/>
      <c r="L1295" s="304"/>
      <c r="M1295" s="304"/>
      <c r="N1295" s="304"/>
      <c r="O1295" s="304"/>
      <c r="P1295" s="304"/>
      <c r="Q1295" s="304"/>
      <c r="R1295" s="304"/>
      <c r="S1295" s="304"/>
      <c r="T1295" s="304"/>
      <c r="U1295" s="304"/>
      <c r="V1295" s="304"/>
      <c r="W1295" s="304"/>
      <c r="X1295" s="321"/>
      <c r="Y1295" s="321"/>
    </row>
    <row r="1296" spans="1:25" customFormat="1" ht="15.75" customHeight="1" x14ac:dyDescent="0.2">
      <c r="A1296" s="304"/>
      <c r="B1296" s="304"/>
      <c r="C1296" s="304"/>
      <c r="D1296" s="304"/>
      <c r="E1296" s="304"/>
      <c r="F1296" s="304"/>
      <c r="G1296" s="304"/>
      <c r="H1296" s="304"/>
      <c r="I1296" s="304"/>
      <c r="J1296" s="304"/>
      <c r="K1296" s="304"/>
      <c r="L1296" s="304"/>
      <c r="M1296" s="304"/>
      <c r="N1296" s="304"/>
      <c r="O1296" s="304"/>
      <c r="P1296" s="304"/>
      <c r="Q1296" s="304"/>
      <c r="R1296" s="304"/>
      <c r="S1296" s="304"/>
      <c r="T1296" s="304"/>
      <c r="U1296" s="304"/>
      <c r="V1296" s="304"/>
      <c r="W1296" s="304"/>
      <c r="X1296" s="321"/>
      <c r="Y1296" s="321"/>
    </row>
    <row r="1297" spans="1:25" customFormat="1" ht="15.75" customHeight="1" x14ac:dyDescent="0.2">
      <c r="A1297" s="304"/>
      <c r="B1297" s="304"/>
      <c r="C1297" s="304"/>
      <c r="D1297" s="304"/>
      <c r="E1297" s="304"/>
      <c r="F1297" s="304"/>
      <c r="G1297" s="304"/>
      <c r="H1297" s="304"/>
      <c r="I1297" s="304"/>
      <c r="J1297" s="304"/>
      <c r="K1297" s="304"/>
      <c r="L1297" s="304"/>
      <c r="M1297" s="304"/>
      <c r="N1297" s="304"/>
      <c r="O1297" s="304"/>
      <c r="P1297" s="304"/>
      <c r="Q1297" s="304"/>
      <c r="R1297" s="304"/>
      <c r="S1297" s="304"/>
      <c r="T1297" s="304"/>
      <c r="U1297" s="304"/>
      <c r="V1297" s="304"/>
      <c r="W1297" s="304"/>
      <c r="X1297" s="321"/>
      <c r="Y1297" s="321"/>
    </row>
    <row r="1298" spans="1:25" customFormat="1" ht="15.75" customHeight="1" x14ac:dyDescent="0.2">
      <c r="A1298" s="304"/>
      <c r="B1298" s="304"/>
      <c r="C1298" s="304"/>
      <c r="D1298" s="304"/>
      <c r="E1298" s="304"/>
      <c r="F1298" s="304"/>
      <c r="G1298" s="304"/>
      <c r="H1298" s="304"/>
      <c r="I1298" s="304"/>
      <c r="J1298" s="304"/>
      <c r="K1298" s="304"/>
      <c r="L1298" s="304"/>
      <c r="M1298" s="304"/>
      <c r="N1298" s="304"/>
      <c r="O1298" s="304"/>
      <c r="P1298" s="304"/>
      <c r="Q1298" s="304"/>
      <c r="R1298" s="304"/>
      <c r="S1298" s="304"/>
      <c r="T1298" s="304"/>
      <c r="U1298" s="304"/>
      <c r="V1298" s="304"/>
      <c r="W1298" s="304"/>
      <c r="X1298" s="321"/>
      <c r="Y1298" s="321"/>
    </row>
    <row r="1299" spans="1:25" customFormat="1" ht="15.75" customHeight="1" x14ac:dyDescent="0.2">
      <c r="A1299" s="304"/>
      <c r="B1299" s="304"/>
      <c r="C1299" s="304"/>
      <c r="D1299" s="304"/>
      <c r="E1299" s="304"/>
      <c r="F1299" s="304"/>
      <c r="G1299" s="304"/>
      <c r="H1299" s="304"/>
      <c r="I1299" s="304"/>
      <c r="J1299" s="304"/>
      <c r="K1299" s="304"/>
      <c r="L1299" s="304"/>
      <c r="M1299" s="304"/>
      <c r="N1299" s="304"/>
      <c r="O1299" s="304"/>
      <c r="P1299" s="304"/>
      <c r="Q1299" s="304"/>
      <c r="R1299" s="304"/>
      <c r="S1299" s="304"/>
      <c r="T1299" s="304"/>
      <c r="U1299" s="304"/>
      <c r="V1299" s="304"/>
      <c r="W1299" s="304"/>
      <c r="X1299" s="321"/>
      <c r="Y1299" s="321"/>
    </row>
    <row r="1300" spans="1:25" customFormat="1" ht="15.75" customHeight="1" x14ac:dyDescent="0.2">
      <c r="A1300" s="304"/>
      <c r="B1300" s="304"/>
      <c r="C1300" s="304"/>
      <c r="D1300" s="304"/>
      <c r="E1300" s="304"/>
      <c r="F1300" s="304"/>
      <c r="G1300" s="304"/>
      <c r="H1300" s="304"/>
      <c r="I1300" s="304"/>
      <c r="J1300" s="304"/>
      <c r="K1300" s="304"/>
      <c r="L1300" s="304"/>
      <c r="M1300" s="304"/>
      <c r="N1300" s="304"/>
      <c r="O1300" s="304"/>
      <c r="P1300" s="304"/>
      <c r="Q1300" s="304"/>
      <c r="R1300" s="304"/>
      <c r="S1300" s="304"/>
      <c r="T1300" s="304"/>
      <c r="U1300" s="304"/>
      <c r="V1300" s="304"/>
      <c r="W1300" s="304"/>
      <c r="X1300" s="321"/>
      <c r="Y1300" s="321"/>
    </row>
    <row r="1301" spans="1:25" customFormat="1" ht="15.75" customHeight="1" x14ac:dyDescent="0.2">
      <c r="A1301" s="304"/>
      <c r="B1301" s="304"/>
      <c r="C1301" s="304"/>
      <c r="D1301" s="304"/>
      <c r="E1301" s="304"/>
      <c r="F1301" s="304"/>
      <c r="G1301" s="304"/>
      <c r="H1301" s="304"/>
      <c r="I1301" s="304"/>
      <c r="J1301" s="304"/>
      <c r="K1301" s="304"/>
      <c r="L1301" s="304"/>
      <c r="M1301" s="304"/>
      <c r="N1301" s="304"/>
      <c r="O1301" s="304"/>
      <c r="P1301" s="304"/>
      <c r="Q1301" s="304"/>
      <c r="R1301" s="304"/>
      <c r="S1301" s="304"/>
      <c r="T1301" s="304"/>
      <c r="U1301" s="304"/>
      <c r="V1301" s="304"/>
      <c r="W1301" s="304"/>
      <c r="X1301" s="321"/>
      <c r="Y1301" s="321"/>
    </row>
    <row r="1302" spans="1:25" customFormat="1" ht="15.75" customHeight="1" x14ac:dyDescent="0.2">
      <c r="A1302" s="304"/>
      <c r="B1302" s="304"/>
      <c r="C1302" s="304"/>
      <c r="D1302" s="304"/>
      <c r="E1302" s="304"/>
      <c r="F1302" s="304"/>
      <c r="G1302" s="304"/>
      <c r="H1302" s="304"/>
      <c r="I1302" s="304"/>
      <c r="J1302" s="304"/>
      <c r="K1302" s="304"/>
      <c r="L1302" s="304"/>
      <c r="M1302" s="304"/>
      <c r="N1302" s="304"/>
      <c r="O1302" s="304"/>
      <c r="P1302" s="304"/>
      <c r="Q1302" s="304"/>
      <c r="R1302" s="304"/>
      <c r="S1302" s="304"/>
      <c r="T1302" s="304"/>
      <c r="U1302" s="304"/>
      <c r="V1302" s="304"/>
      <c r="W1302" s="304"/>
      <c r="X1302" s="321"/>
      <c r="Y1302" s="321"/>
    </row>
    <row r="1303" spans="1:25" customFormat="1" ht="15.75" customHeight="1" x14ac:dyDescent="0.2">
      <c r="A1303" s="304"/>
      <c r="B1303" s="304"/>
      <c r="C1303" s="304"/>
      <c r="D1303" s="304"/>
      <c r="E1303" s="304"/>
      <c r="F1303" s="304"/>
      <c r="G1303" s="304"/>
      <c r="H1303" s="304"/>
      <c r="I1303" s="304"/>
      <c r="J1303" s="304"/>
      <c r="K1303" s="304"/>
      <c r="L1303" s="304"/>
      <c r="M1303" s="304"/>
      <c r="N1303" s="304"/>
      <c r="O1303" s="304"/>
      <c r="P1303" s="304"/>
      <c r="Q1303" s="304"/>
      <c r="R1303" s="304"/>
      <c r="S1303" s="304"/>
      <c r="T1303" s="304"/>
      <c r="U1303" s="304"/>
      <c r="V1303" s="304"/>
      <c r="W1303" s="304"/>
      <c r="X1303" s="321"/>
      <c r="Y1303" s="321"/>
    </row>
    <row r="1304" spans="1:25" customFormat="1" ht="15.75" customHeight="1" x14ac:dyDescent="0.2">
      <c r="A1304" s="304"/>
      <c r="B1304" s="304"/>
      <c r="C1304" s="304"/>
      <c r="D1304" s="304"/>
      <c r="E1304" s="304"/>
      <c r="F1304" s="304"/>
      <c r="G1304" s="304"/>
      <c r="H1304" s="304"/>
      <c r="I1304" s="304"/>
      <c r="J1304" s="304"/>
      <c r="K1304" s="304"/>
      <c r="L1304" s="304"/>
      <c r="M1304" s="304"/>
      <c r="N1304" s="304"/>
      <c r="O1304" s="304"/>
      <c r="P1304" s="304"/>
      <c r="Q1304" s="304"/>
      <c r="R1304" s="304"/>
      <c r="S1304" s="304"/>
      <c r="T1304" s="304"/>
      <c r="U1304" s="304"/>
      <c r="V1304" s="304"/>
      <c r="W1304" s="304"/>
      <c r="X1304" s="321"/>
      <c r="Y1304" s="321"/>
    </row>
    <row r="1305" spans="1:25" customFormat="1" ht="15.75" customHeight="1" x14ac:dyDescent="0.2">
      <c r="A1305" s="304"/>
      <c r="B1305" s="304"/>
      <c r="C1305" s="304"/>
      <c r="D1305" s="304"/>
      <c r="E1305" s="304"/>
      <c r="F1305" s="304"/>
      <c r="G1305" s="304"/>
      <c r="H1305" s="304"/>
      <c r="I1305" s="304"/>
      <c r="J1305" s="304"/>
      <c r="K1305" s="304"/>
      <c r="L1305" s="304"/>
      <c r="M1305" s="304"/>
      <c r="N1305" s="304"/>
      <c r="O1305" s="304"/>
      <c r="P1305" s="304"/>
      <c r="Q1305" s="304"/>
      <c r="R1305" s="304"/>
      <c r="S1305" s="304"/>
      <c r="T1305" s="304"/>
      <c r="U1305" s="304"/>
      <c r="V1305" s="304"/>
      <c r="W1305" s="304"/>
      <c r="X1305" s="321"/>
      <c r="Y1305" s="321"/>
    </row>
    <row r="1306" spans="1:25" customFormat="1" ht="15.75" customHeight="1" x14ac:dyDescent="0.2">
      <c r="A1306" s="304"/>
      <c r="B1306" s="304"/>
      <c r="C1306" s="304"/>
      <c r="D1306" s="304"/>
      <c r="E1306" s="304"/>
      <c r="F1306" s="304"/>
      <c r="G1306" s="304"/>
      <c r="H1306" s="304"/>
      <c r="I1306" s="304"/>
      <c r="J1306" s="304"/>
      <c r="K1306" s="304"/>
      <c r="L1306" s="304"/>
      <c r="M1306" s="304"/>
      <c r="N1306" s="304"/>
      <c r="O1306" s="304"/>
      <c r="P1306" s="304"/>
      <c r="Q1306" s="304"/>
      <c r="R1306" s="304"/>
      <c r="S1306" s="304"/>
      <c r="T1306" s="304"/>
      <c r="U1306" s="304"/>
      <c r="V1306" s="304"/>
      <c r="W1306" s="304"/>
      <c r="X1306" s="321"/>
      <c r="Y1306" s="321"/>
    </row>
    <row r="1307" spans="1:25" customFormat="1" ht="15.75" customHeight="1" x14ac:dyDescent="0.2">
      <c r="A1307" s="304"/>
      <c r="B1307" s="304"/>
      <c r="C1307" s="304"/>
      <c r="D1307" s="304"/>
      <c r="E1307" s="304"/>
      <c r="F1307" s="304"/>
      <c r="G1307" s="304"/>
      <c r="H1307" s="304"/>
      <c r="I1307" s="304"/>
      <c r="J1307" s="304"/>
      <c r="K1307" s="304"/>
      <c r="L1307" s="304"/>
      <c r="M1307" s="304"/>
      <c r="N1307" s="304"/>
      <c r="O1307" s="304"/>
      <c r="P1307" s="304"/>
      <c r="Q1307" s="304"/>
      <c r="R1307" s="304"/>
      <c r="S1307" s="304"/>
      <c r="T1307" s="304"/>
      <c r="U1307" s="304"/>
      <c r="V1307" s="304"/>
      <c r="W1307" s="304"/>
      <c r="X1307" s="321"/>
      <c r="Y1307" s="321"/>
    </row>
    <row r="1308" spans="1:25" customFormat="1" ht="15.75" customHeight="1" x14ac:dyDescent="0.2">
      <c r="A1308" s="304"/>
      <c r="B1308" s="304"/>
      <c r="C1308" s="304"/>
      <c r="D1308" s="304"/>
      <c r="E1308" s="304"/>
      <c r="F1308" s="304"/>
      <c r="G1308" s="304"/>
      <c r="H1308" s="304"/>
      <c r="I1308" s="304"/>
      <c r="J1308" s="304"/>
      <c r="K1308" s="304"/>
      <c r="L1308" s="304"/>
      <c r="M1308" s="304"/>
      <c r="N1308" s="304"/>
      <c r="O1308" s="304"/>
      <c r="P1308" s="304"/>
      <c r="Q1308" s="304"/>
      <c r="R1308" s="304"/>
      <c r="S1308" s="304"/>
      <c r="T1308" s="304"/>
      <c r="U1308" s="304"/>
      <c r="V1308" s="304"/>
      <c r="W1308" s="304"/>
      <c r="X1308" s="321"/>
      <c r="Y1308" s="321"/>
    </row>
    <row r="1309" spans="1:25" customFormat="1" ht="15.75" customHeight="1" x14ac:dyDescent="0.2">
      <c r="A1309" s="304"/>
      <c r="B1309" s="304"/>
      <c r="C1309" s="304"/>
      <c r="D1309" s="304"/>
      <c r="E1309" s="304"/>
      <c r="F1309" s="304"/>
      <c r="G1309" s="304"/>
      <c r="H1309" s="304"/>
      <c r="I1309" s="304"/>
      <c r="J1309" s="304"/>
      <c r="K1309" s="304"/>
      <c r="L1309" s="304"/>
      <c r="M1309" s="304"/>
      <c r="N1309" s="304"/>
      <c r="O1309" s="304"/>
      <c r="P1309" s="304"/>
      <c r="Q1309" s="304"/>
      <c r="R1309" s="304"/>
      <c r="S1309" s="304"/>
      <c r="T1309" s="304"/>
      <c r="U1309" s="304"/>
      <c r="V1309" s="304"/>
      <c r="W1309" s="304"/>
      <c r="X1309" s="321"/>
      <c r="Y1309" s="321"/>
    </row>
    <row r="1310" spans="1:25" customFormat="1" ht="15.75" customHeight="1" x14ac:dyDescent="0.2">
      <c r="A1310" s="304"/>
      <c r="B1310" s="304"/>
      <c r="C1310" s="304"/>
      <c r="D1310" s="304"/>
      <c r="E1310" s="304"/>
      <c r="F1310" s="304"/>
      <c r="G1310" s="304"/>
      <c r="H1310" s="304"/>
      <c r="I1310" s="304"/>
      <c r="J1310" s="304"/>
      <c r="K1310" s="304"/>
      <c r="L1310" s="304"/>
      <c r="M1310" s="304"/>
      <c r="N1310" s="304"/>
      <c r="O1310" s="304"/>
      <c r="P1310" s="304"/>
      <c r="Q1310" s="304"/>
      <c r="R1310" s="304"/>
      <c r="S1310" s="304"/>
      <c r="T1310" s="304"/>
      <c r="U1310" s="304"/>
      <c r="V1310" s="304"/>
      <c r="W1310" s="304"/>
      <c r="X1310" s="321"/>
      <c r="Y1310" s="321"/>
    </row>
    <row r="1311" spans="1:25" customFormat="1" ht="15.75" customHeight="1" x14ac:dyDescent="0.2">
      <c r="A1311" s="304"/>
      <c r="B1311" s="304"/>
      <c r="C1311" s="304"/>
      <c r="D1311" s="304"/>
      <c r="E1311" s="304"/>
      <c r="F1311" s="304"/>
      <c r="G1311" s="304"/>
      <c r="H1311" s="304"/>
      <c r="I1311" s="304"/>
      <c r="J1311" s="304"/>
      <c r="K1311" s="304"/>
      <c r="L1311" s="304"/>
      <c r="M1311" s="304"/>
      <c r="N1311" s="304"/>
      <c r="O1311" s="304"/>
      <c r="P1311" s="304"/>
      <c r="Q1311" s="304"/>
      <c r="R1311" s="304"/>
      <c r="S1311" s="304"/>
      <c r="T1311" s="304"/>
      <c r="U1311" s="304"/>
      <c r="V1311" s="304"/>
      <c r="W1311" s="304"/>
      <c r="X1311" s="321"/>
      <c r="Y1311" s="321"/>
    </row>
    <row r="1312" spans="1:25" customFormat="1" ht="15.75" customHeight="1" x14ac:dyDescent="0.2">
      <c r="A1312" s="304"/>
      <c r="B1312" s="304"/>
      <c r="C1312" s="304"/>
      <c r="D1312" s="304"/>
      <c r="E1312" s="304"/>
      <c r="F1312" s="304"/>
      <c r="G1312" s="304"/>
      <c r="H1312" s="304"/>
      <c r="I1312" s="304"/>
      <c r="J1312" s="304"/>
      <c r="K1312" s="304"/>
      <c r="L1312" s="304"/>
      <c r="M1312" s="304"/>
      <c r="N1312" s="304"/>
      <c r="O1312" s="304"/>
      <c r="P1312" s="304"/>
      <c r="Q1312" s="304"/>
      <c r="R1312" s="304"/>
      <c r="S1312" s="304"/>
      <c r="T1312" s="304"/>
      <c r="U1312" s="304"/>
      <c r="V1312" s="304"/>
      <c r="W1312" s="304"/>
      <c r="X1312" s="321"/>
      <c r="Y1312" s="321"/>
    </row>
    <row r="1313" spans="1:25" customFormat="1" ht="15.75" customHeight="1" x14ac:dyDescent="0.2">
      <c r="A1313" s="304"/>
      <c r="B1313" s="304"/>
      <c r="C1313" s="304"/>
      <c r="D1313" s="304"/>
      <c r="E1313" s="304"/>
      <c r="F1313" s="304"/>
      <c r="G1313" s="304"/>
      <c r="H1313" s="304"/>
      <c r="I1313" s="304"/>
      <c r="J1313" s="304"/>
      <c r="K1313" s="304"/>
      <c r="L1313" s="304"/>
      <c r="M1313" s="304"/>
      <c r="N1313" s="304"/>
      <c r="O1313" s="304"/>
      <c r="P1313" s="304"/>
      <c r="Q1313" s="304"/>
      <c r="R1313" s="304"/>
      <c r="S1313" s="304"/>
      <c r="T1313" s="304"/>
      <c r="U1313" s="304"/>
      <c r="V1313" s="304"/>
      <c r="W1313" s="304"/>
      <c r="X1313" s="321"/>
      <c r="Y1313" s="321"/>
    </row>
    <row r="1314" spans="1:25" customFormat="1" ht="15.75" customHeight="1" x14ac:dyDescent="0.2">
      <c r="A1314" s="304"/>
      <c r="B1314" s="304"/>
      <c r="C1314" s="304"/>
      <c r="D1314" s="304"/>
      <c r="E1314" s="304"/>
      <c r="F1314" s="304"/>
      <c r="G1314" s="304"/>
      <c r="H1314" s="304"/>
      <c r="I1314" s="304"/>
      <c r="J1314" s="304"/>
      <c r="K1314" s="304"/>
      <c r="L1314" s="304"/>
      <c r="M1314" s="304"/>
      <c r="N1314" s="304"/>
      <c r="O1314" s="304"/>
      <c r="P1314" s="304"/>
      <c r="Q1314" s="304"/>
      <c r="R1314" s="304"/>
      <c r="S1314" s="304"/>
      <c r="T1314" s="304"/>
      <c r="U1314" s="304"/>
      <c r="V1314" s="304"/>
      <c r="W1314" s="304"/>
      <c r="X1314" s="321"/>
      <c r="Y1314" s="321"/>
    </row>
    <row r="1315" spans="1:25" customFormat="1" ht="15.75" customHeight="1" x14ac:dyDescent="0.2">
      <c r="A1315" s="304"/>
      <c r="B1315" s="304"/>
      <c r="C1315" s="304"/>
      <c r="D1315" s="304"/>
      <c r="E1315" s="304"/>
      <c r="F1315" s="304"/>
      <c r="G1315" s="304"/>
      <c r="H1315" s="304"/>
      <c r="I1315" s="304"/>
      <c r="J1315" s="304"/>
      <c r="K1315" s="304"/>
      <c r="L1315" s="304"/>
      <c r="M1315" s="304"/>
      <c r="N1315" s="304"/>
      <c r="O1315" s="304"/>
      <c r="P1315" s="304"/>
      <c r="Q1315" s="304"/>
      <c r="R1315" s="304"/>
      <c r="S1315" s="304"/>
      <c r="T1315" s="304"/>
      <c r="U1315" s="304"/>
      <c r="V1315" s="304"/>
      <c r="W1315" s="304"/>
      <c r="X1315" s="321"/>
      <c r="Y1315" s="321"/>
    </row>
    <row r="1316" spans="1:25" customFormat="1" ht="15.75" customHeight="1" x14ac:dyDescent="0.2">
      <c r="A1316" s="304"/>
      <c r="B1316" s="304"/>
      <c r="C1316" s="304"/>
      <c r="D1316" s="304"/>
      <c r="E1316" s="304"/>
      <c r="F1316" s="304"/>
      <c r="G1316" s="304"/>
      <c r="H1316" s="304"/>
      <c r="I1316" s="304"/>
      <c r="J1316" s="304"/>
      <c r="K1316" s="304"/>
      <c r="L1316" s="304"/>
      <c r="M1316" s="304"/>
      <c r="N1316" s="304"/>
      <c r="O1316" s="304"/>
      <c r="P1316" s="304"/>
      <c r="Q1316" s="304"/>
      <c r="R1316" s="304"/>
      <c r="S1316" s="304"/>
      <c r="T1316" s="304"/>
      <c r="U1316" s="304"/>
      <c r="V1316" s="304"/>
      <c r="W1316" s="304"/>
      <c r="X1316" s="321"/>
      <c r="Y1316" s="321"/>
    </row>
    <row r="1317" spans="1:25" customFormat="1" ht="15.75" customHeight="1" x14ac:dyDescent="0.2">
      <c r="A1317" s="304"/>
      <c r="B1317" s="304"/>
      <c r="C1317" s="304"/>
      <c r="D1317" s="304"/>
      <c r="E1317" s="304"/>
      <c r="F1317" s="304"/>
      <c r="G1317" s="304"/>
      <c r="H1317" s="304"/>
      <c r="I1317" s="304"/>
      <c r="J1317" s="304"/>
      <c r="K1317" s="304"/>
      <c r="L1317" s="304"/>
      <c r="M1317" s="304"/>
      <c r="N1317" s="304"/>
      <c r="O1317" s="304"/>
      <c r="P1317" s="304"/>
      <c r="Q1317" s="304"/>
      <c r="R1317" s="304"/>
      <c r="S1317" s="304"/>
      <c r="T1317" s="304"/>
      <c r="U1317" s="304"/>
      <c r="V1317" s="304"/>
      <c r="W1317" s="304"/>
      <c r="X1317" s="321"/>
      <c r="Y1317" s="321"/>
    </row>
    <row r="1318" spans="1:25" customFormat="1" ht="15.75" customHeight="1" x14ac:dyDescent="0.2">
      <c r="A1318" s="304"/>
      <c r="B1318" s="304"/>
      <c r="C1318" s="304"/>
      <c r="D1318" s="304"/>
      <c r="E1318" s="304"/>
      <c r="F1318" s="304"/>
      <c r="G1318" s="304"/>
      <c r="H1318" s="304"/>
      <c r="I1318" s="304"/>
      <c r="J1318" s="304"/>
      <c r="K1318" s="304"/>
      <c r="L1318" s="304"/>
      <c r="M1318" s="304"/>
      <c r="N1318" s="304"/>
      <c r="O1318" s="304"/>
      <c r="P1318" s="304"/>
      <c r="Q1318" s="304"/>
      <c r="R1318" s="304"/>
      <c r="S1318" s="304"/>
      <c r="T1318" s="304"/>
      <c r="U1318" s="304"/>
      <c r="V1318" s="304"/>
      <c r="W1318" s="304"/>
      <c r="X1318" s="321"/>
      <c r="Y1318" s="321"/>
    </row>
    <row r="1319" spans="1:25" customFormat="1" ht="15.75" customHeight="1" x14ac:dyDescent="0.2">
      <c r="A1319" s="304"/>
      <c r="B1319" s="304"/>
      <c r="C1319" s="304"/>
      <c r="D1319" s="304"/>
      <c r="E1319" s="304"/>
      <c r="F1319" s="304"/>
      <c r="G1319" s="304"/>
      <c r="H1319" s="304"/>
      <c r="I1319" s="304"/>
      <c r="J1319" s="304"/>
      <c r="K1319" s="304"/>
      <c r="L1319" s="304"/>
      <c r="M1319" s="304"/>
      <c r="N1319" s="304"/>
      <c r="O1319" s="304"/>
      <c r="P1319" s="304"/>
      <c r="Q1319" s="304"/>
      <c r="R1319" s="304"/>
      <c r="S1319" s="304"/>
      <c r="T1319" s="304"/>
      <c r="U1319" s="304"/>
      <c r="V1319" s="304"/>
      <c r="W1319" s="304"/>
      <c r="X1319" s="321"/>
      <c r="Y1319" s="321"/>
    </row>
    <row r="1320" spans="1:25" customFormat="1" ht="15.75" customHeight="1" x14ac:dyDescent="0.2">
      <c r="A1320" s="304"/>
      <c r="B1320" s="304"/>
      <c r="C1320" s="304"/>
      <c r="D1320" s="304"/>
      <c r="E1320" s="304"/>
      <c r="F1320" s="304"/>
      <c r="G1320" s="304"/>
      <c r="H1320" s="304"/>
      <c r="I1320" s="304"/>
      <c r="J1320" s="304"/>
      <c r="K1320" s="304"/>
      <c r="L1320" s="304"/>
      <c r="M1320" s="304"/>
      <c r="N1320" s="304"/>
      <c r="O1320" s="304"/>
      <c r="P1320" s="304"/>
      <c r="Q1320" s="304"/>
      <c r="R1320" s="304"/>
      <c r="S1320" s="304"/>
      <c r="T1320" s="304"/>
      <c r="U1320" s="304"/>
      <c r="V1320" s="304"/>
      <c r="W1320" s="304"/>
      <c r="X1320" s="321"/>
      <c r="Y1320" s="321"/>
    </row>
    <row r="1321" spans="1:25" customFormat="1" ht="15.75" customHeight="1" x14ac:dyDescent="0.2">
      <c r="A1321" s="304"/>
      <c r="B1321" s="304"/>
      <c r="C1321" s="304"/>
      <c r="D1321" s="304"/>
      <c r="E1321" s="304"/>
      <c r="F1321" s="304"/>
      <c r="G1321" s="304"/>
      <c r="H1321" s="304"/>
      <c r="I1321" s="304"/>
      <c r="J1321" s="304"/>
      <c r="K1321" s="304"/>
      <c r="L1321" s="304"/>
      <c r="M1321" s="304"/>
      <c r="N1321" s="304"/>
      <c r="O1321" s="304"/>
      <c r="P1321" s="304"/>
      <c r="Q1321" s="304"/>
      <c r="R1321" s="304"/>
      <c r="S1321" s="304"/>
      <c r="T1321" s="304"/>
      <c r="U1321" s="304"/>
      <c r="V1321" s="304"/>
      <c r="W1321" s="304"/>
      <c r="X1321" s="321"/>
      <c r="Y1321" s="321"/>
    </row>
    <row r="1322" spans="1:25" customFormat="1" ht="15.75" customHeight="1" x14ac:dyDescent="0.2">
      <c r="A1322" s="304"/>
      <c r="B1322" s="304"/>
      <c r="C1322" s="304"/>
      <c r="D1322" s="304"/>
      <c r="E1322" s="304"/>
      <c r="F1322" s="304"/>
      <c r="G1322" s="304"/>
      <c r="H1322" s="304"/>
      <c r="I1322" s="304"/>
      <c r="J1322" s="304"/>
      <c r="K1322" s="304"/>
      <c r="L1322" s="304"/>
      <c r="M1322" s="304"/>
      <c r="N1322" s="304"/>
      <c r="O1322" s="304"/>
      <c r="P1322" s="304"/>
      <c r="Q1322" s="304"/>
      <c r="R1322" s="304"/>
      <c r="S1322" s="304"/>
      <c r="T1322" s="304"/>
      <c r="U1322" s="304"/>
      <c r="V1322" s="304"/>
      <c r="W1322" s="304"/>
      <c r="X1322" s="321"/>
      <c r="Y1322" s="321"/>
    </row>
    <row r="1323" spans="1:25" customFormat="1" ht="15.75" customHeight="1" x14ac:dyDescent="0.2">
      <c r="A1323" s="304"/>
      <c r="B1323" s="304"/>
      <c r="C1323" s="304"/>
      <c r="D1323" s="304"/>
      <c r="E1323" s="304"/>
      <c r="F1323" s="304"/>
      <c r="G1323" s="304"/>
      <c r="H1323" s="304"/>
      <c r="I1323" s="304"/>
      <c r="J1323" s="304"/>
      <c r="K1323" s="304"/>
      <c r="L1323" s="304"/>
      <c r="M1323" s="304"/>
      <c r="N1323" s="304"/>
      <c r="O1323" s="304"/>
      <c r="P1323" s="304"/>
      <c r="Q1323" s="304"/>
      <c r="R1323" s="304"/>
      <c r="S1323" s="304"/>
      <c r="T1323" s="304"/>
      <c r="U1323" s="304"/>
      <c r="V1323" s="304"/>
      <c r="W1323" s="304"/>
      <c r="X1323" s="321"/>
      <c r="Y1323" s="321"/>
    </row>
    <row r="1324" spans="1:25" customFormat="1" ht="15.75" customHeight="1" x14ac:dyDescent="0.2">
      <c r="A1324" s="304"/>
      <c r="B1324" s="304"/>
      <c r="C1324" s="304"/>
      <c r="D1324" s="304"/>
      <c r="E1324" s="304"/>
      <c r="F1324" s="304"/>
      <c r="G1324" s="304"/>
      <c r="H1324" s="304"/>
      <c r="I1324" s="304"/>
      <c r="J1324" s="304"/>
      <c r="K1324" s="304"/>
      <c r="L1324" s="304"/>
      <c r="M1324" s="304"/>
      <c r="N1324" s="304"/>
      <c r="O1324" s="304"/>
      <c r="P1324" s="304"/>
      <c r="Q1324" s="304"/>
      <c r="R1324" s="304"/>
      <c r="S1324" s="304"/>
      <c r="T1324" s="304"/>
      <c r="U1324" s="304"/>
      <c r="V1324" s="304"/>
      <c r="W1324" s="304"/>
      <c r="X1324" s="321"/>
      <c r="Y1324" s="321"/>
    </row>
    <row r="1325" spans="1:25" customFormat="1" ht="15.75" customHeight="1" x14ac:dyDescent="0.2">
      <c r="A1325" s="304"/>
      <c r="B1325" s="304"/>
      <c r="C1325" s="304"/>
      <c r="D1325" s="304"/>
      <c r="E1325" s="304"/>
      <c r="F1325" s="304"/>
      <c r="G1325" s="304"/>
      <c r="H1325" s="304"/>
      <c r="I1325" s="304"/>
      <c r="J1325" s="304"/>
      <c r="K1325" s="304"/>
      <c r="L1325" s="304"/>
      <c r="M1325" s="304"/>
      <c r="N1325" s="304"/>
      <c r="O1325" s="304"/>
      <c r="P1325" s="304"/>
      <c r="Q1325" s="304"/>
      <c r="R1325" s="304"/>
      <c r="S1325" s="304"/>
      <c r="T1325" s="304"/>
      <c r="U1325" s="304"/>
      <c r="V1325" s="304"/>
      <c r="W1325" s="304"/>
      <c r="X1325" s="321"/>
      <c r="Y1325" s="321"/>
    </row>
    <row r="1326" spans="1:25" customFormat="1" ht="15.75" customHeight="1" x14ac:dyDescent="0.2">
      <c r="A1326" s="304"/>
      <c r="B1326" s="304"/>
      <c r="C1326" s="304"/>
      <c r="D1326" s="304"/>
      <c r="E1326" s="304"/>
      <c r="F1326" s="304"/>
      <c r="G1326" s="304"/>
      <c r="H1326" s="304"/>
      <c r="I1326" s="304"/>
      <c r="J1326" s="304"/>
      <c r="K1326" s="304"/>
      <c r="L1326" s="304"/>
      <c r="M1326" s="304"/>
      <c r="N1326" s="304"/>
      <c r="O1326" s="304"/>
      <c r="P1326" s="304"/>
      <c r="Q1326" s="304"/>
      <c r="R1326" s="304"/>
      <c r="S1326" s="304"/>
      <c r="T1326" s="304"/>
      <c r="U1326" s="304"/>
      <c r="V1326" s="304"/>
      <c r="W1326" s="304"/>
      <c r="X1326" s="321"/>
      <c r="Y1326" s="321"/>
    </row>
    <row r="1327" spans="1:25" customFormat="1" ht="15.75" customHeight="1" x14ac:dyDescent="0.2">
      <c r="A1327" s="304"/>
      <c r="B1327" s="304"/>
      <c r="C1327" s="304"/>
      <c r="D1327" s="304"/>
      <c r="E1327" s="304"/>
      <c r="F1327" s="304"/>
      <c r="G1327" s="304"/>
      <c r="H1327" s="304"/>
      <c r="I1327" s="304"/>
      <c r="J1327" s="304"/>
      <c r="K1327" s="304"/>
      <c r="L1327" s="304"/>
      <c r="M1327" s="304"/>
      <c r="N1327" s="304"/>
      <c r="O1327" s="304"/>
      <c r="P1327" s="304"/>
      <c r="Q1327" s="304"/>
      <c r="R1327" s="304"/>
      <c r="S1327" s="304"/>
      <c r="T1327" s="304"/>
      <c r="U1327" s="304"/>
      <c r="V1327" s="304"/>
      <c r="W1327" s="304"/>
      <c r="X1327" s="321"/>
      <c r="Y1327" s="321"/>
    </row>
    <row r="1328" spans="1:25" customFormat="1" ht="15.75" customHeight="1" x14ac:dyDescent="0.2">
      <c r="A1328" s="304"/>
      <c r="B1328" s="304"/>
      <c r="C1328" s="304"/>
      <c r="D1328" s="304"/>
      <c r="E1328" s="304"/>
      <c r="F1328" s="304"/>
      <c r="G1328" s="304"/>
      <c r="H1328" s="304"/>
      <c r="I1328" s="304"/>
      <c r="J1328" s="304"/>
      <c r="K1328" s="304"/>
      <c r="L1328" s="304"/>
      <c r="M1328" s="304"/>
      <c r="N1328" s="304"/>
      <c r="O1328" s="304"/>
      <c r="P1328" s="304"/>
      <c r="Q1328" s="304"/>
      <c r="R1328" s="304"/>
      <c r="S1328" s="304"/>
      <c r="T1328" s="304"/>
      <c r="U1328" s="304"/>
      <c r="V1328" s="304"/>
      <c r="W1328" s="304"/>
      <c r="X1328" s="321"/>
      <c r="Y1328" s="321"/>
    </row>
    <row r="1329" spans="1:25" customFormat="1" ht="15.75" customHeight="1" x14ac:dyDescent="0.2">
      <c r="A1329" s="304"/>
      <c r="B1329" s="304"/>
      <c r="C1329" s="304"/>
      <c r="D1329" s="304"/>
      <c r="E1329" s="304"/>
      <c r="F1329" s="304"/>
      <c r="G1329" s="304"/>
      <c r="H1329" s="304"/>
      <c r="I1329" s="304"/>
      <c r="J1329" s="304"/>
      <c r="K1329" s="304"/>
      <c r="L1329" s="304"/>
      <c r="M1329" s="304"/>
      <c r="N1329" s="304"/>
      <c r="O1329" s="304"/>
      <c r="P1329" s="304"/>
      <c r="Q1329" s="304"/>
      <c r="R1329" s="304"/>
      <c r="S1329" s="304"/>
      <c r="T1329" s="304"/>
      <c r="U1329" s="304"/>
      <c r="V1329" s="304"/>
      <c r="W1329" s="304"/>
      <c r="X1329" s="321"/>
      <c r="Y1329" s="321"/>
    </row>
    <row r="1330" spans="1:25" customFormat="1" ht="15.75" customHeight="1" x14ac:dyDescent="0.2">
      <c r="A1330" s="304"/>
      <c r="B1330" s="304"/>
      <c r="C1330" s="304"/>
      <c r="D1330" s="304"/>
      <c r="E1330" s="304"/>
      <c r="F1330" s="304"/>
      <c r="G1330" s="304"/>
      <c r="H1330" s="304"/>
      <c r="I1330" s="304"/>
      <c r="J1330" s="304"/>
      <c r="K1330" s="304"/>
      <c r="L1330" s="304"/>
      <c r="M1330" s="304"/>
      <c r="N1330" s="304"/>
      <c r="O1330" s="304"/>
      <c r="P1330" s="304"/>
      <c r="Q1330" s="304"/>
      <c r="R1330" s="304"/>
      <c r="S1330" s="304"/>
      <c r="T1330" s="304"/>
      <c r="U1330" s="304"/>
      <c r="V1330" s="304"/>
      <c r="W1330" s="304"/>
      <c r="X1330" s="321"/>
      <c r="Y1330" s="321"/>
    </row>
    <row r="1331" spans="1:25" customFormat="1" ht="15.75" customHeight="1" x14ac:dyDescent="0.2">
      <c r="A1331" s="304"/>
      <c r="B1331" s="304"/>
      <c r="C1331" s="304"/>
      <c r="D1331" s="304"/>
      <c r="E1331" s="304"/>
      <c r="F1331" s="304"/>
      <c r="G1331" s="304"/>
      <c r="H1331" s="304"/>
      <c r="I1331" s="304"/>
      <c r="J1331" s="304"/>
      <c r="K1331" s="304"/>
      <c r="L1331" s="304"/>
      <c r="M1331" s="304"/>
      <c r="N1331" s="304"/>
      <c r="O1331" s="304"/>
      <c r="P1331" s="304"/>
      <c r="Q1331" s="304"/>
      <c r="R1331" s="304"/>
      <c r="S1331" s="304"/>
      <c r="T1331" s="304"/>
      <c r="U1331" s="304"/>
      <c r="V1331" s="304"/>
      <c r="W1331" s="304"/>
      <c r="X1331" s="321"/>
      <c r="Y1331" s="321"/>
    </row>
    <row r="1332" spans="1:25" customFormat="1" ht="15.75" customHeight="1" x14ac:dyDescent="0.2">
      <c r="A1332" s="304"/>
      <c r="B1332" s="304"/>
      <c r="C1332" s="304"/>
      <c r="D1332" s="304"/>
      <c r="E1332" s="304"/>
      <c r="F1332" s="304"/>
      <c r="G1332" s="304"/>
      <c r="H1332" s="304"/>
      <c r="I1332" s="304"/>
      <c r="J1332" s="304"/>
      <c r="K1332" s="304"/>
      <c r="L1332" s="304"/>
      <c r="M1332" s="304"/>
      <c r="N1332" s="304"/>
      <c r="O1332" s="304"/>
      <c r="P1332" s="304"/>
      <c r="Q1332" s="304"/>
      <c r="R1332" s="304"/>
      <c r="S1332" s="304"/>
      <c r="T1332" s="304"/>
      <c r="U1332" s="304"/>
      <c r="V1332" s="304"/>
      <c r="W1332" s="304"/>
      <c r="X1332" s="321"/>
      <c r="Y1332" s="321"/>
    </row>
    <row r="1333" spans="1:25" customFormat="1" ht="15.75" customHeight="1" x14ac:dyDescent="0.2">
      <c r="A1333" s="304"/>
      <c r="B1333" s="304"/>
      <c r="C1333" s="304"/>
      <c r="D1333" s="304"/>
      <c r="E1333" s="304"/>
      <c r="F1333" s="304"/>
      <c r="G1333" s="304"/>
      <c r="H1333" s="304"/>
      <c r="I1333" s="304"/>
      <c r="J1333" s="304"/>
      <c r="K1333" s="304"/>
      <c r="L1333" s="304"/>
      <c r="M1333" s="304"/>
      <c r="N1333" s="304"/>
      <c r="O1333" s="304"/>
      <c r="P1333" s="304"/>
      <c r="Q1333" s="304"/>
      <c r="R1333" s="304"/>
      <c r="S1333" s="304"/>
      <c r="T1333" s="304"/>
      <c r="U1333" s="304"/>
      <c r="V1333" s="304"/>
      <c r="W1333" s="304"/>
      <c r="X1333" s="321"/>
      <c r="Y1333" s="321"/>
    </row>
    <row r="1334" spans="1:25" customFormat="1" ht="15.75" customHeight="1" x14ac:dyDescent="0.2">
      <c r="A1334" s="304"/>
      <c r="B1334" s="304"/>
      <c r="C1334" s="304"/>
      <c r="D1334" s="304"/>
      <c r="E1334" s="304"/>
      <c r="F1334" s="304"/>
      <c r="G1334" s="304"/>
      <c r="H1334" s="304"/>
      <c r="I1334" s="304"/>
      <c r="J1334" s="304"/>
      <c r="K1334" s="304"/>
      <c r="L1334" s="304"/>
      <c r="M1334" s="304"/>
      <c r="N1334" s="304"/>
      <c r="O1334" s="304"/>
      <c r="P1334" s="304"/>
      <c r="Q1334" s="304"/>
      <c r="R1334" s="304"/>
      <c r="S1334" s="304"/>
      <c r="T1334" s="304"/>
      <c r="U1334" s="304"/>
      <c r="V1334" s="304"/>
      <c r="W1334" s="304"/>
      <c r="X1334" s="321"/>
      <c r="Y1334" s="321"/>
    </row>
    <row r="1335" spans="1:25" customFormat="1" ht="15.75" customHeight="1" x14ac:dyDescent="0.2">
      <c r="A1335" s="304"/>
      <c r="B1335" s="304"/>
      <c r="C1335" s="304"/>
      <c r="D1335" s="304"/>
      <c r="E1335" s="304"/>
      <c r="F1335" s="304"/>
      <c r="G1335" s="304"/>
      <c r="H1335" s="304"/>
      <c r="I1335" s="304"/>
      <c r="J1335" s="304"/>
      <c r="K1335" s="304"/>
      <c r="L1335" s="304"/>
      <c r="M1335" s="304"/>
      <c r="N1335" s="304"/>
      <c r="O1335" s="304"/>
      <c r="P1335" s="304"/>
      <c r="Q1335" s="304"/>
      <c r="R1335" s="304"/>
      <c r="S1335" s="304"/>
      <c r="T1335" s="304"/>
      <c r="U1335" s="304"/>
      <c r="V1335" s="304"/>
      <c r="W1335" s="304"/>
      <c r="X1335" s="321"/>
      <c r="Y1335" s="321"/>
    </row>
    <row r="1336" spans="1:25" customFormat="1" ht="15.75" customHeight="1" x14ac:dyDescent="0.2">
      <c r="A1336" s="304"/>
      <c r="B1336" s="304"/>
      <c r="C1336" s="304"/>
      <c r="D1336" s="304"/>
      <c r="E1336" s="304"/>
      <c r="F1336" s="304"/>
      <c r="G1336" s="304"/>
      <c r="H1336" s="304"/>
      <c r="I1336" s="304"/>
      <c r="J1336" s="304"/>
      <c r="K1336" s="304"/>
      <c r="L1336" s="304"/>
      <c r="M1336" s="304"/>
      <c r="N1336" s="304"/>
      <c r="O1336" s="304"/>
      <c r="P1336" s="304"/>
      <c r="Q1336" s="304"/>
      <c r="R1336" s="304"/>
      <c r="S1336" s="304"/>
      <c r="T1336" s="304"/>
      <c r="U1336" s="304"/>
      <c r="V1336" s="304"/>
      <c r="W1336" s="304"/>
      <c r="X1336" s="321"/>
      <c r="Y1336" s="321"/>
    </row>
    <row r="1337" spans="1:25" customFormat="1" ht="15.75" customHeight="1" x14ac:dyDescent="0.2">
      <c r="A1337" s="304"/>
      <c r="B1337" s="304"/>
      <c r="C1337" s="304"/>
      <c r="D1337" s="304"/>
      <c r="E1337" s="304"/>
      <c r="F1337" s="304"/>
      <c r="G1337" s="304"/>
      <c r="H1337" s="304"/>
      <c r="I1337" s="304"/>
      <c r="J1337" s="304"/>
      <c r="K1337" s="304"/>
      <c r="L1337" s="304"/>
      <c r="M1337" s="304"/>
      <c r="N1337" s="304"/>
      <c r="O1337" s="304"/>
      <c r="P1337" s="304"/>
      <c r="Q1337" s="304"/>
      <c r="R1337" s="304"/>
      <c r="S1337" s="304"/>
      <c r="T1337" s="304"/>
      <c r="U1337" s="304"/>
      <c r="V1337" s="304"/>
      <c r="W1337" s="304"/>
      <c r="X1337" s="321"/>
      <c r="Y1337" s="321"/>
    </row>
    <row r="1338" spans="1:25" customFormat="1" ht="15.75" customHeight="1" x14ac:dyDescent="0.2">
      <c r="A1338" s="304"/>
      <c r="B1338" s="304"/>
      <c r="C1338" s="304"/>
      <c r="D1338" s="304"/>
      <c r="E1338" s="304"/>
      <c r="F1338" s="304"/>
      <c r="G1338" s="304"/>
      <c r="H1338" s="304"/>
      <c r="I1338" s="304"/>
      <c r="J1338" s="304"/>
      <c r="K1338" s="304"/>
      <c r="L1338" s="304"/>
      <c r="M1338" s="304"/>
      <c r="N1338" s="304"/>
      <c r="O1338" s="304"/>
      <c r="P1338" s="304"/>
      <c r="Q1338" s="304"/>
      <c r="R1338" s="304"/>
      <c r="S1338" s="304"/>
      <c r="T1338" s="304"/>
      <c r="U1338" s="304"/>
      <c r="V1338" s="304"/>
      <c r="W1338" s="304"/>
      <c r="X1338" s="321"/>
      <c r="Y1338" s="321"/>
    </row>
    <row r="1339" spans="1:25" customFormat="1" ht="15.75" customHeight="1" x14ac:dyDescent="0.2">
      <c r="A1339" s="304"/>
      <c r="B1339" s="304"/>
      <c r="C1339" s="304"/>
      <c r="D1339" s="304"/>
      <c r="E1339" s="304"/>
      <c r="F1339" s="304"/>
      <c r="G1339" s="304"/>
      <c r="H1339" s="304"/>
      <c r="I1339" s="304"/>
      <c r="J1339" s="304"/>
      <c r="K1339" s="304"/>
      <c r="L1339" s="304"/>
      <c r="M1339" s="304"/>
      <c r="N1339" s="304"/>
      <c r="O1339" s="304"/>
      <c r="P1339" s="304"/>
      <c r="Q1339" s="304"/>
      <c r="R1339" s="304"/>
      <c r="S1339" s="304"/>
      <c r="T1339" s="304"/>
      <c r="U1339" s="304"/>
      <c r="V1339" s="304"/>
      <c r="W1339" s="304"/>
      <c r="X1339" s="321"/>
      <c r="Y1339" s="321"/>
    </row>
    <row r="1340" spans="1:25" customFormat="1" ht="15.75" customHeight="1" x14ac:dyDescent="0.2">
      <c r="A1340" s="304"/>
      <c r="B1340" s="304"/>
      <c r="C1340" s="304"/>
      <c r="D1340" s="304"/>
      <c r="E1340" s="304"/>
      <c r="F1340" s="304"/>
      <c r="G1340" s="304"/>
      <c r="H1340" s="304"/>
      <c r="I1340" s="304"/>
      <c r="J1340" s="304"/>
      <c r="K1340" s="304"/>
      <c r="L1340" s="304"/>
      <c r="M1340" s="304"/>
      <c r="N1340" s="304"/>
      <c r="O1340" s="304"/>
      <c r="P1340" s="304"/>
      <c r="Q1340" s="304"/>
      <c r="R1340" s="304"/>
      <c r="S1340" s="304"/>
      <c r="T1340" s="304"/>
      <c r="U1340" s="304"/>
      <c r="V1340" s="304"/>
      <c r="W1340" s="304"/>
      <c r="X1340" s="321"/>
      <c r="Y1340" s="321"/>
    </row>
    <row r="1341" spans="1:25" customFormat="1" ht="15.75" customHeight="1" x14ac:dyDescent="0.2">
      <c r="A1341" s="304"/>
      <c r="B1341" s="304"/>
      <c r="C1341" s="304"/>
      <c r="D1341" s="304"/>
      <c r="E1341" s="304"/>
      <c r="F1341" s="304"/>
      <c r="G1341" s="304"/>
      <c r="H1341" s="304"/>
      <c r="I1341" s="304"/>
      <c r="J1341" s="304"/>
      <c r="K1341" s="304"/>
      <c r="L1341" s="304"/>
      <c r="M1341" s="304"/>
      <c r="N1341" s="304"/>
      <c r="O1341" s="304"/>
      <c r="P1341" s="304"/>
      <c r="Q1341" s="304"/>
      <c r="R1341" s="304"/>
      <c r="S1341" s="304"/>
      <c r="T1341" s="304"/>
      <c r="U1341" s="304"/>
      <c r="V1341" s="304"/>
      <c r="W1341" s="304"/>
      <c r="X1341" s="321"/>
      <c r="Y1341" s="321"/>
    </row>
    <row r="1342" spans="1:25" customFormat="1" ht="15.75" customHeight="1" x14ac:dyDescent="0.2">
      <c r="A1342" s="304"/>
      <c r="B1342" s="304"/>
      <c r="C1342" s="304"/>
      <c r="D1342" s="304"/>
      <c r="E1342" s="304"/>
      <c r="F1342" s="304"/>
      <c r="G1342" s="304"/>
      <c r="H1342" s="304"/>
      <c r="I1342" s="304"/>
      <c r="J1342" s="304"/>
      <c r="K1342" s="304"/>
      <c r="L1342" s="304"/>
      <c r="M1342" s="304"/>
      <c r="N1342" s="304"/>
      <c r="O1342" s="304"/>
      <c r="P1342" s="304"/>
      <c r="Q1342" s="304"/>
      <c r="R1342" s="304"/>
      <c r="S1342" s="304"/>
      <c r="T1342" s="304"/>
      <c r="U1342" s="304"/>
      <c r="V1342" s="304"/>
      <c r="W1342" s="304"/>
      <c r="X1342" s="321"/>
      <c r="Y1342" s="321"/>
    </row>
    <row r="1343" spans="1:25" customFormat="1" ht="15.75" customHeight="1" x14ac:dyDescent="0.2">
      <c r="A1343" s="304"/>
      <c r="B1343" s="304"/>
      <c r="C1343" s="304"/>
      <c r="D1343" s="304"/>
      <c r="E1343" s="304"/>
      <c r="F1343" s="304"/>
      <c r="G1343" s="304"/>
      <c r="H1343" s="304"/>
      <c r="I1343" s="304"/>
      <c r="J1343" s="304"/>
      <c r="K1343" s="304"/>
      <c r="L1343" s="304"/>
      <c r="M1343" s="304"/>
      <c r="N1343" s="304"/>
      <c r="O1343" s="304"/>
      <c r="P1343" s="304"/>
      <c r="Q1343" s="304"/>
      <c r="R1343" s="304"/>
      <c r="S1343" s="304"/>
      <c r="T1343" s="304"/>
      <c r="U1343" s="304"/>
      <c r="V1343" s="304"/>
      <c r="W1343" s="304"/>
      <c r="X1343" s="321"/>
      <c r="Y1343" s="321"/>
    </row>
    <row r="1344" spans="1:25" customFormat="1" ht="15.75" customHeight="1" x14ac:dyDescent="0.2">
      <c r="A1344" s="304"/>
      <c r="B1344" s="304"/>
      <c r="C1344" s="304"/>
      <c r="D1344" s="304"/>
      <c r="E1344" s="304"/>
      <c r="F1344" s="304"/>
      <c r="G1344" s="304"/>
      <c r="H1344" s="304"/>
      <c r="I1344" s="304"/>
      <c r="J1344" s="304"/>
      <c r="K1344" s="304"/>
      <c r="L1344" s="304"/>
      <c r="M1344" s="304"/>
      <c r="N1344" s="304"/>
      <c r="O1344" s="304"/>
      <c r="P1344" s="304"/>
      <c r="Q1344" s="304"/>
      <c r="R1344" s="304"/>
      <c r="S1344" s="304"/>
      <c r="T1344" s="304"/>
      <c r="U1344" s="304"/>
      <c r="V1344" s="304"/>
      <c r="W1344" s="304"/>
      <c r="X1344" s="321"/>
      <c r="Y1344" s="321"/>
    </row>
    <row r="1345" spans="1:25" customFormat="1" ht="15.75" customHeight="1" x14ac:dyDescent="0.2">
      <c r="A1345" s="304"/>
      <c r="B1345" s="304"/>
      <c r="C1345" s="304"/>
      <c r="D1345" s="304"/>
      <c r="E1345" s="304"/>
      <c r="F1345" s="304"/>
      <c r="G1345" s="304"/>
      <c r="H1345" s="304"/>
      <c r="I1345" s="304"/>
      <c r="J1345" s="304"/>
      <c r="K1345" s="304"/>
      <c r="L1345" s="304"/>
      <c r="M1345" s="304"/>
      <c r="N1345" s="304"/>
      <c r="O1345" s="304"/>
      <c r="P1345" s="304"/>
      <c r="Q1345" s="304"/>
      <c r="R1345" s="304"/>
      <c r="S1345" s="304"/>
      <c r="T1345" s="304"/>
      <c r="U1345" s="304"/>
      <c r="V1345" s="304"/>
      <c r="W1345" s="304"/>
      <c r="X1345" s="321"/>
      <c r="Y1345" s="321"/>
    </row>
    <row r="1346" spans="1:25" customFormat="1" ht="15.75" customHeight="1" x14ac:dyDescent="0.2">
      <c r="A1346" s="304"/>
      <c r="B1346" s="304"/>
      <c r="C1346" s="304"/>
      <c r="D1346" s="304"/>
      <c r="E1346" s="304"/>
      <c r="F1346" s="304"/>
      <c r="G1346" s="304"/>
      <c r="H1346" s="304"/>
      <c r="I1346" s="304"/>
      <c r="J1346" s="304"/>
      <c r="K1346" s="304"/>
      <c r="L1346" s="304"/>
      <c r="M1346" s="304"/>
      <c r="N1346" s="304"/>
      <c r="O1346" s="304"/>
      <c r="P1346" s="304"/>
      <c r="Q1346" s="304"/>
      <c r="R1346" s="304"/>
      <c r="S1346" s="304"/>
      <c r="T1346" s="304"/>
      <c r="U1346" s="304"/>
      <c r="V1346" s="304"/>
      <c r="W1346" s="304"/>
      <c r="X1346" s="321"/>
      <c r="Y1346" s="321"/>
    </row>
    <row r="1347" spans="1:25" customFormat="1" ht="15.75" customHeight="1" x14ac:dyDescent="0.2">
      <c r="A1347" s="304"/>
      <c r="B1347" s="304"/>
      <c r="C1347" s="304"/>
      <c r="D1347" s="304"/>
      <c r="E1347" s="304"/>
      <c r="F1347" s="304"/>
      <c r="G1347" s="304"/>
      <c r="H1347" s="304"/>
      <c r="I1347" s="304"/>
      <c r="J1347" s="304"/>
      <c r="K1347" s="304"/>
      <c r="L1347" s="304"/>
      <c r="M1347" s="304"/>
      <c r="N1347" s="304"/>
      <c r="O1347" s="304"/>
      <c r="P1347" s="304"/>
      <c r="Q1347" s="304"/>
      <c r="R1347" s="304"/>
      <c r="S1347" s="304"/>
      <c r="T1347" s="304"/>
      <c r="U1347" s="304"/>
      <c r="V1347" s="304"/>
      <c r="W1347" s="304"/>
      <c r="X1347" s="321"/>
      <c r="Y1347" s="321"/>
    </row>
    <row r="1348" spans="1:25" customFormat="1" ht="15.75" customHeight="1" x14ac:dyDescent="0.2">
      <c r="A1348" s="304"/>
      <c r="B1348" s="304"/>
      <c r="C1348" s="304"/>
      <c r="D1348" s="304"/>
      <c r="E1348" s="304"/>
      <c r="F1348" s="304"/>
      <c r="G1348" s="304"/>
      <c r="H1348" s="304"/>
      <c r="I1348" s="304"/>
      <c r="J1348" s="304"/>
      <c r="K1348" s="304"/>
      <c r="L1348" s="304"/>
      <c r="M1348" s="304"/>
      <c r="N1348" s="304"/>
      <c r="O1348" s="304"/>
      <c r="P1348" s="304"/>
      <c r="Q1348" s="304"/>
      <c r="R1348" s="304"/>
      <c r="S1348" s="304"/>
      <c r="T1348" s="304"/>
      <c r="U1348" s="304"/>
      <c r="V1348" s="304"/>
      <c r="W1348" s="304"/>
      <c r="X1348" s="321"/>
      <c r="Y1348" s="321"/>
    </row>
    <row r="1349" spans="1:25" customFormat="1" ht="15.75" customHeight="1" x14ac:dyDescent="0.2">
      <c r="A1349" s="304"/>
      <c r="B1349" s="304"/>
      <c r="C1349" s="304"/>
      <c r="D1349" s="304"/>
      <c r="E1349" s="304"/>
      <c r="F1349" s="304"/>
      <c r="G1349" s="304"/>
      <c r="H1349" s="304"/>
      <c r="I1349" s="304"/>
      <c r="J1349" s="304"/>
      <c r="K1349" s="304"/>
      <c r="L1349" s="304"/>
      <c r="M1349" s="304"/>
      <c r="N1349" s="304"/>
      <c r="O1349" s="304"/>
      <c r="P1349" s="304"/>
      <c r="Q1349" s="304"/>
      <c r="R1349" s="304"/>
      <c r="S1349" s="304"/>
      <c r="T1349" s="304"/>
      <c r="U1349" s="304"/>
      <c r="V1349" s="304"/>
      <c r="W1349" s="304"/>
      <c r="X1349" s="321"/>
      <c r="Y1349" s="321"/>
    </row>
    <row r="1350" spans="1:25" customFormat="1" ht="15.75" customHeight="1" x14ac:dyDescent="0.2">
      <c r="A1350" s="304"/>
      <c r="B1350" s="304"/>
      <c r="C1350" s="304"/>
      <c r="D1350" s="304"/>
      <c r="E1350" s="304"/>
      <c r="F1350" s="304"/>
      <c r="G1350" s="304"/>
      <c r="H1350" s="304"/>
      <c r="I1350" s="304"/>
      <c r="J1350" s="304"/>
      <c r="K1350" s="304"/>
      <c r="L1350" s="304"/>
      <c r="M1350" s="304"/>
      <c r="N1350" s="304"/>
      <c r="O1350" s="304"/>
      <c r="P1350" s="304"/>
      <c r="Q1350" s="304"/>
      <c r="R1350" s="304"/>
      <c r="S1350" s="304"/>
      <c r="T1350" s="304"/>
      <c r="U1350" s="304"/>
      <c r="V1350" s="304"/>
      <c r="W1350" s="304"/>
      <c r="X1350" s="321"/>
      <c r="Y1350" s="321"/>
    </row>
    <row r="1351" spans="1:25" customFormat="1" ht="15.75" customHeight="1" x14ac:dyDescent="0.2">
      <c r="A1351" s="304"/>
      <c r="B1351" s="304"/>
      <c r="C1351" s="304"/>
      <c r="D1351" s="304"/>
      <c r="E1351" s="304"/>
      <c r="F1351" s="304"/>
      <c r="G1351" s="304"/>
      <c r="H1351" s="304"/>
      <c r="I1351" s="304"/>
      <c r="J1351" s="304"/>
      <c r="K1351" s="304"/>
      <c r="L1351" s="304"/>
      <c r="M1351" s="304"/>
      <c r="N1351" s="304"/>
      <c r="O1351" s="304"/>
      <c r="P1351" s="304"/>
      <c r="Q1351" s="304"/>
      <c r="R1351" s="304"/>
      <c r="S1351" s="304"/>
      <c r="T1351" s="304"/>
      <c r="U1351" s="304"/>
      <c r="V1351" s="304"/>
      <c r="W1351" s="304"/>
      <c r="X1351" s="321"/>
      <c r="Y1351" s="321"/>
    </row>
    <row r="1352" spans="1:25" customFormat="1" ht="15.75" customHeight="1" x14ac:dyDescent="0.2">
      <c r="A1352" s="304"/>
      <c r="B1352" s="304"/>
      <c r="C1352" s="304"/>
      <c r="D1352" s="304"/>
      <c r="E1352" s="304"/>
      <c r="F1352" s="304"/>
      <c r="G1352" s="304"/>
      <c r="H1352" s="304"/>
      <c r="I1352" s="304"/>
      <c r="J1352" s="304"/>
      <c r="K1352" s="304"/>
      <c r="L1352" s="304"/>
      <c r="M1352" s="304"/>
      <c r="N1352" s="304"/>
      <c r="O1352" s="304"/>
      <c r="P1352" s="304"/>
      <c r="Q1352" s="304"/>
      <c r="R1352" s="304"/>
      <c r="S1352" s="304"/>
      <c r="T1352" s="304"/>
      <c r="U1352" s="304"/>
      <c r="V1352" s="304"/>
      <c r="W1352" s="304"/>
      <c r="X1352" s="321"/>
      <c r="Y1352" s="321"/>
    </row>
    <row r="1353" spans="1:25" customFormat="1" ht="15.75" customHeight="1" x14ac:dyDescent="0.2">
      <c r="A1353" s="304"/>
      <c r="B1353" s="304"/>
      <c r="C1353" s="304"/>
      <c r="D1353" s="304"/>
      <c r="E1353" s="304"/>
      <c r="F1353" s="304"/>
      <c r="G1353" s="304"/>
      <c r="H1353" s="304"/>
      <c r="I1353" s="304"/>
      <c r="J1353" s="304"/>
      <c r="K1353" s="304"/>
      <c r="L1353" s="304"/>
      <c r="M1353" s="304"/>
      <c r="N1353" s="304"/>
      <c r="O1353" s="304"/>
      <c r="P1353" s="304"/>
      <c r="Q1353" s="304"/>
      <c r="R1353" s="304"/>
      <c r="S1353" s="304"/>
      <c r="T1353" s="304"/>
      <c r="U1353" s="304"/>
      <c r="V1353" s="304"/>
      <c r="W1353" s="304"/>
      <c r="X1353" s="321"/>
      <c r="Y1353" s="321"/>
    </row>
    <row r="1354" spans="1:25" customFormat="1" ht="15.75" customHeight="1" x14ac:dyDescent="0.2">
      <c r="A1354" s="304"/>
      <c r="B1354" s="304"/>
      <c r="C1354" s="304"/>
      <c r="D1354" s="304"/>
      <c r="E1354" s="304"/>
      <c r="F1354" s="304"/>
      <c r="G1354" s="304"/>
      <c r="H1354" s="304"/>
      <c r="I1354" s="304"/>
      <c r="J1354" s="304"/>
      <c r="K1354" s="304"/>
      <c r="L1354" s="304"/>
      <c r="M1354" s="304"/>
      <c r="N1354" s="304"/>
      <c r="O1354" s="304"/>
      <c r="P1354" s="304"/>
      <c r="Q1354" s="304"/>
      <c r="R1354" s="304"/>
      <c r="S1354" s="304"/>
      <c r="T1354" s="304"/>
      <c r="U1354" s="304"/>
      <c r="V1354" s="304"/>
      <c r="W1354" s="304"/>
      <c r="X1354" s="321"/>
      <c r="Y1354" s="321"/>
    </row>
    <row r="1355" spans="1:25" customFormat="1" ht="15.75" customHeight="1" x14ac:dyDescent="0.2">
      <c r="A1355" s="304"/>
      <c r="B1355" s="304"/>
      <c r="C1355" s="304"/>
      <c r="D1355" s="304"/>
      <c r="E1355" s="304"/>
      <c r="F1355" s="304"/>
      <c r="G1355" s="304"/>
      <c r="H1355" s="304"/>
      <c r="I1355" s="304"/>
      <c r="J1355" s="304"/>
      <c r="K1355" s="304"/>
      <c r="L1355" s="304"/>
      <c r="M1355" s="304"/>
      <c r="N1355" s="304"/>
      <c r="O1355" s="304"/>
      <c r="P1355" s="304"/>
      <c r="Q1355" s="304"/>
      <c r="R1355" s="304"/>
      <c r="S1355" s="304"/>
      <c r="T1355" s="304"/>
      <c r="U1355" s="304"/>
      <c r="V1355" s="304"/>
      <c r="W1355" s="304"/>
      <c r="X1355" s="321"/>
      <c r="Y1355" s="321"/>
    </row>
    <row r="1356" spans="1:25" customFormat="1" ht="15.75" customHeight="1" x14ac:dyDescent="0.2">
      <c r="A1356" s="304"/>
      <c r="B1356" s="304"/>
      <c r="C1356" s="304"/>
      <c r="D1356" s="304"/>
      <c r="E1356" s="304"/>
      <c r="F1356" s="304"/>
      <c r="G1356" s="304"/>
      <c r="H1356" s="304"/>
      <c r="I1356" s="304"/>
      <c r="J1356" s="304"/>
      <c r="K1356" s="304"/>
      <c r="L1356" s="304"/>
      <c r="M1356" s="304"/>
      <c r="N1356" s="304"/>
      <c r="O1356" s="304"/>
      <c r="P1356" s="304"/>
      <c r="Q1356" s="304"/>
      <c r="R1356" s="304"/>
      <c r="S1356" s="304"/>
      <c r="T1356" s="304"/>
      <c r="U1356" s="304"/>
      <c r="V1356" s="304"/>
      <c r="W1356" s="304"/>
      <c r="X1356" s="321"/>
      <c r="Y1356" s="321"/>
    </row>
    <row r="1357" spans="1:25" customFormat="1" ht="15.75" customHeight="1" x14ac:dyDescent="0.2">
      <c r="A1357" s="304"/>
      <c r="B1357" s="304"/>
      <c r="C1357" s="304"/>
      <c r="D1357" s="304"/>
      <c r="E1357" s="304"/>
      <c r="F1357" s="304"/>
      <c r="G1357" s="304"/>
      <c r="H1357" s="304"/>
      <c r="I1357" s="304"/>
      <c r="J1357" s="304"/>
      <c r="K1357" s="304"/>
      <c r="L1357" s="304"/>
      <c r="M1357" s="304"/>
      <c r="N1357" s="304"/>
      <c r="O1357" s="304"/>
      <c r="P1357" s="304"/>
      <c r="Q1357" s="304"/>
      <c r="R1357" s="304"/>
      <c r="S1357" s="304"/>
      <c r="T1357" s="304"/>
      <c r="U1357" s="304"/>
      <c r="V1357" s="304"/>
      <c r="W1357" s="304"/>
      <c r="X1357" s="321"/>
      <c r="Y1357" s="321"/>
    </row>
    <row r="1358" spans="1:25" customFormat="1" ht="15.75" customHeight="1" x14ac:dyDescent="0.2">
      <c r="A1358" s="304"/>
      <c r="B1358" s="304"/>
      <c r="C1358" s="304"/>
      <c r="D1358" s="304"/>
      <c r="E1358" s="304"/>
      <c r="F1358" s="304"/>
      <c r="G1358" s="304"/>
      <c r="H1358" s="304"/>
      <c r="I1358" s="304"/>
      <c r="J1358" s="304"/>
      <c r="K1358" s="304"/>
      <c r="L1358" s="304"/>
      <c r="M1358" s="304"/>
      <c r="N1358" s="304"/>
      <c r="O1358" s="304"/>
      <c r="P1358" s="304"/>
      <c r="Q1358" s="304"/>
      <c r="R1358" s="304"/>
      <c r="S1358" s="304"/>
      <c r="T1358" s="304"/>
      <c r="U1358" s="304"/>
      <c r="V1358" s="304"/>
      <c r="W1358" s="304"/>
      <c r="X1358" s="321"/>
      <c r="Y1358" s="321"/>
    </row>
    <row r="1359" spans="1:25" customFormat="1" ht="15.75" customHeight="1" x14ac:dyDescent="0.2">
      <c r="A1359" s="304"/>
      <c r="B1359" s="304"/>
      <c r="C1359" s="304"/>
      <c r="D1359" s="304"/>
      <c r="E1359" s="304"/>
      <c r="F1359" s="304"/>
      <c r="G1359" s="304"/>
      <c r="H1359" s="304"/>
      <c r="I1359" s="304"/>
      <c r="J1359" s="304"/>
      <c r="K1359" s="304"/>
      <c r="L1359" s="304"/>
      <c r="M1359" s="304"/>
      <c r="N1359" s="304"/>
      <c r="O1359" s="304"/>
      <c r="P1359" s="304"/>
      <c r="Q1359" s="304"/>
      <c r="R1359" s="304"/>
      <c r="S1359" s="304"/>
      <c r="T1359" s="304"/>
      <c r="U1359" s="304"/>
      <c r="V1359" s="304"/>
      <c r="W1359" s="304"/>
      <c r="X1359" s="321"/>
      <c r="Y1359" s="321"/>
    </row>
    <row r="1360" spans="1:25" customFormat="1" ht="15.75" customHeight="1" x14ac:dyDescent="0.2">
      <c r="A1360" s="304"/>
      <c r="B1360" s="304"/>
      <c r="C1360" s="304"/>
      <c r="D1360" s="304"/>
      <c r="E1360" s="304"/>
      <c r="F1360" s="304"/>
      <c r="G1360" s="304"/>
      <c r="H1360" s="304"/>
      <c r="I1360" s="304"/>
      <c r="J1360" s="304"/>
      <c r="K1360" s="304"/>
      <c r="L1360" s="304"/>
      <c r="M1360" s="304"/>
      <c r="N1360" s="304"/>
      <c r="O1360" s="304"/>
      <c r="P1360" s="304"/>
      <c r="Q1360" s="304"/>
      <c r="R1360" s="304"/>
      <c r="S1360" s="304"/>
      <c r="T1360" s="304"/>
      <c r="U1360" s="304"/>
      <c r="V1360" s="304"/>
      <c r="W1360" s="304"/>
      <c r="X1360" s="321"/>
      <c r="Y1360" s="321"/>
    </row>
    <row r="1361" spans="1:25" customFormat="1" ht="15.75" customHeight="1" x14ac:dyDescent="0.2">
      <c r="A1361" s="304"/>
      <c r="B1361" s="304"/>
      <c r="C1361" s="304"/>
      <c r="D1361" s="304"/>
      <c r="E1361" s="304"/>
      <c r="F1361" s="304"/>
      <c r="G1361" s="304"/>
      <c r="H1361" s="304"/>
      <c r="I1361" s="304"/>
      <c r="J1361" s="304"/>
      <c r="K1361" s="304"/>
      <c r="L1361" s="304"/>
      <c r="M1361" s="304"/>
      <c r="N1361" s="304"/>
      <c r="O1361" s="304"/>
      <c r="P1361" s="304"/>
      <c r="Q1361" s="304"/>
      <c r="R1361" s="304"/>
      <c r="S1361" s="304"/>
      <c r="T1361" s="304"/>
      <c r="U1361" s="304"/>
      <c r="V1361" s="304"/>
      <c r="W1361" s="304"/>
      <c r="X1361" s="321"/>
      <c r="Y1361" s="321"/>
    </row>
    <row r="1362" spans="1:25" customFormat="1" ht="15.75" customHeight="1" x14ac:dyDescent="0.2">
      <c r="A1362" s="304"/>
      <c r="B1362" s="304"/>
      <c r="C1362" s="304"/>
      <c r="D1362" s="304"/>
      <c r="E1362" s="304"/>
      <c r="F1362" s="304"/>
      <c r="G1362" s="304"/>
      <c r="H1362" s="304"/>
      <c r="I1362" s="304"/>
      <c r="J1362" s="304"/>
      <c r="K1362" s="304"/>
      <c r="L1362" s="304"/>
      <c r="M1362" s="304"/>
      <c r="N1362" s="304"/>
      <c r="O1362" s="304"/>
      <c r="P1362" s="304"/>
      <c r="Q1362" s="304"/>
      <c r="R1362" s="304"/>
      <c r="S1362" s="304"/>
      <c r="T1362" s="304"/>
      <c r="U1362" s="304"/>
      <c r="V1362" s="304"/>
      <c r="W1362" s="304"/>
      <c r="X1362" s="321"/>
      <c r="Y1362" s="321"/>
    </row>
    <row r="1363" spans="1:25" customFormat="1" ht="15.75" customHeight="1" x14ac:dyDescent="0.2">
      <c r="A1363" s="304"/>
      <c r="B1363" s="304"/>
      <c r="C1363" s="304"/>
      <c r="D1363" s="304"/>
      <c r="E1363" s="304"/>
      <c r="F1363" s="304"/>
      <c r="G1363" s="304"/>
      <c r="H1363" s="304"/>
      <c r="I1363" s="304"/>
      <c r="J1363" s="304"/>
      <c r="K1363" s="304"/>
      <c r="L1363" s="304"/>
      <c r="M1363" s="304"/>
      <c r="N1363" s="304"/>
      <c r="O1363" s="304"/>
      <c r="P1363" s="304"/>
      <c r="Q1363" s="304"/>
      <c r="R1363" s="304"/>
      <c r="S1363" s="304"/>
      <c r="T1363" s="304"/>
      <c r="U1363" s="304"/>
      <c r="V1363" s="304"/>
      <c r="W1363" s="304"/>
      <c r="X1363" s="321"/>
      <c r="Y1363" s="321"/>
    </row>
    <row r="1364" spans="1:25" customFormat="1" ht="15.75" customHeight="1" x14ac:dyDescent="0.2">
      <c r="A1364" s="304"/>
      <c r="B1364" s="304"/>
      <c r="C1364" s="304"/>
      <c r="D1364" s="304"/>
      <c r="E1364" s="304"/>
      <c r="F1364" s="304"/>
      <c r="G1364" s="304"/>
      <c r="H1364" s="304"/>
      <c r="I1364" s="304"/>
      <c r="J1364" s="304"/>
      <c r="K1364" s="304"/>
      <c r="L1364" s="304"/>
      <c r="M1364" s="304"/>
      <c r="N1364" s="304"/>
      <c r="O1364" s="304"/>
      <c r="P1364" s="304"/>
      <c r="Q1364" s="304"/>
      <c r="R1364" s="304"/>
      <c r="S1364" s="304"/>
      <c r="T1364" s="304"/>
      <c r="U1364" s="304"/>
      <c r="V1364" s="304"/>
      <c r="W1364" s="304"/>
      <c r="X1364" s="321"/>
      <c r="Y1364" s="321"/>
    </row>
    <row r="1365" spans="1:25" customFormat="1" ht="15.75" customHeight="1" x14ac:dyDescent="0.2">
      <c r="A1365" s="304"/>
      <c r="B1365" s="304"/>
      <c r="C1365" s="304"/>
      <c r="D1365" s="304"/>
      <c r="E1365" s="304"/>
      <c r="F1365" s="304"/>
      <c r="G1365" s="304"/>
      <c r="H1365" s="304"/>
      <c r="I1365" s="304"/>
      <c r="J1365" s="304"/>
      <c r="K1365" s="304"/>
      <c r="L1365" s="304"/>
      <c r="M1365" s="304"/>
      <c r="N1365" s="304"/>
      <c r="O1365" s="304"/>
      <c r="P1365" s="304"/>
      <c r="Q1365" s="304"/>
      <c r="R1365" s="304"/>
      <c r="S1365" s="304"/>
      <c r="T1365" s="304"/>
      <c r="U1365" s="304"/>
      <c r="V1365" s="304"/>
      <c r="W1365" s="304"/>
      <c r="X1365" s="321"/>
      <c r="Y1365" s="321"/>
    </row>
    <row r="1366" spans="1:25" customFormat="1" ht="15.75" customHeight="1" x14ac:dyDescent="0.2">
      <c r="A1366" s="304"/>
      <c r="B1366" s="304"/>
      <c r="C1366" s="304"/>
      <c r="D1366" s="304"/>
      <c r="E1366" s="304"/>
      <c r="F1366" s="304"/>
      <c r="G1366" s="304"/>
      <c r="H1366" s="304"/>
      <c r="I1366" s="304"/>
      <c r="J1366" s="304"/>
      <c r="K1366" s="304"/>
      <c r="L1366" s="304"/>
      <c r="M1366" s="304"/>
      <c r="N1366" s="304"/>
      <c r="O1366" s="304"/>
      <c r="P1366" s="304"/>
      <c r="Q1366" s="304"/>
      <c r="R1366" s="304"/>
      <c r="S1366" s="304"/>
      <c r="T1366" s="304"/>
      <c r="U1366" s="304"/>
      <c r="V1366" s="304"/>
      <c r="W1366" s="304"/>
      <c r="X1366" s="321"/>
      <c r="Y1366" s="321"/>
    </row>
    <row r="1367" spans="1:25" customFormat="1" ht="15.75" customHeight="1" x14ac:dyDescent="0.2">
      <c r="A1367" s="304"/>
      <c r="B1367" s="304"/>
      <c r="C1367" s="304"/>
      <c r="D1367" s="304"/>
      <c r="E1367" s="304"/>
      <c r="F1367" s="304"/>
      <c r="G1367" s="304"/>
      <c r="H1367" s="304"/>
      <c r="I1367" s="304"/>
      <c r="J1367" s="304"/>
      <c r="K1367" s="304"/>
      <c r="L1367" s="304"/>
      <c r="M1367" s="304"/>
      <c r="N1367" s="304"/>
      <c r="O1367" s="304"/>
      <c r="P1367" s="304"/>
      <c r="Q1367" s="304"/>
      <c r="R1367" s="304"/>
      <c r="S1367" s="304"/>
      <c r="T1367" s="304"/>
      <c r="U1367" s="304"/>
      <c r="V1367" s="304"/>
      <c r="W1367" s="304"/>
      <c r="X1367" s="321"/>
      <c r="Y1367" s="321"/>
    </row>
    <row r="1368" spans="1:25" customFormat="1" ht="15.75" customHeight="1" x14ac:dyDescent="0.2">
      <c r="A1368" s="304"/>
      <c r="B1368" s="304"/>
      <c r="C1368" s="304"/>
      <c r="D1368" s="304"/>
      <c r="E1368" s="304"/>
      <c r="F1368" s="304"/>
      <c r="G1368" s="304"/>
      <c r="H1368" s="304"/>
      <c r="I1368" s="304"/>
      <c r="J1368" s="304"/>
      <c r="K1368" s="304"/>
      <c r="L1368" s="304"/>
      <c r="M1368" s="304"/>
      <c r="N1368" s="304"/>
      <c r="O1368" s="304"/>
      <c r="P1368" s="304"/>
      <c r="Q1368" s="304"/>
      <c r="R1368" s="304"/>
      <c r="S1368" s="304"/>
      <c r="T1368" s="304"/>
      <c r="U1368" s="304"/>
      <c r="V1368" s="304"/>
      <c r="W1368" s="304"/>
      <c r="X1368" s="321"/>
      <c r="Y1368" s="321"/>
    </row>
    <row r="1369" spans="1:25" customFormat="1" ht="15.75" customHeight="1" x14ac:dyDescent="0.2">
      <c r="A1369" s="304"/>
      <c r="B1369" s="304"/>
      <c r="C1369" s="304"/>
      <c r="D1369" s="304"/>
      <c r="E1369" s="304"/>
      <c r="F1369" s="304"/>
      <c r="G1369" s="304"/>
      <c r="H1369" s="304"/>
      <c r="I1369" s="304"/>
      <c r="J1369" s="304"/>
      <c r="K1369" s="304"/>
      <c r="L1369" s="304"/>
      <c r="M1369" s="304"/>
      <c r="N1369" s="304"/>
      <c r="O1369" s="304"/>
      <c r="P1369" s="304"/>
      <c r="Q1369" s="304"/>
      <c r="R1369" s="304"/>
      <c r="S1369" s="304"/>
      <c r="T1369" s="304"/>
      <c r="U1369" s="304"/>
      <c r="V1369" s="304"/>
      <c r="W1369" s="304"/>
      <c r="X1369" s="321"/>
      <c r="Y1369" s="321"/>
    </row>
    <row r="1370" spans="1:25" customFormat="1" ht="15.75" customHeight="1" x14ac:dyDescent="0.2">
      <c r="A1370" s="304"/>
      <c r="B1370" s="304"/>
      <c r="C1370" s="304"/>
      <c r="D1370" s="304"/>
      <c r="E1370" s="304"/>
      <c r="F1370" s="304"/>
      <c r="G1370" s="304"/>
      <c r="H1370" s="304"/>
      <c r="I1370" s="304"/>
      <c r="J1370" s="304"/>
      <c r="K1370" s="304"/>
      <c r="L1370" s="304"/>
      <c r="M1370" s="304"/>
      <c r="N1370" s="304"/>
      <c r="O1370" s="304"/>
      <c r="P1370" s="304"/>
      <c r="Q1370" s="304"/>
      <c r="R1370" s="304"/>
      <c r="S1370" s="304"/>
      <c r="T1370" s="304"/>
      <c r="U1370" s="304"/>
      <c r="V1370" s="304"/>
      <c r="W1370" s="304"/>
      <c r="X1370" s="321"/>
      <c r="Y1370" s="321"/>
    </row>
    <row r="1371" spans="1:25" customFormat="1" ht="15.75" customHeight="1" x14ac:dyDescent="0.2">
      <c r="A1371" s="304"/>
      <c r="B1371" s="304"/>
      <c r="C1371" s="304"/>
      <c r="D1371" s="304"/>
      <c r="E1371" s="304"/>
      <c r="F1371" s="304"/>
      <c r="G1371" s="304"/>
      <c r="H1371" s="304"/>
      <c r="I1371" s="304"/>
      <c r="J1371" s="304"/>
      <c r="K1371" s="304"/>
      <c r="L1371" s="304"/>
      <c r="M1371" s="304"/>
      <c r="N1371" s="304"/>
      <c r="O1371" s="304"/>
      <c r="P1371" s="304"/>
      <c r="Q1371" s="304"/>
      <c r="R1371" s="304"/>
      <c r="S1371" s="304"/>
      <c r="T1371" s="304"/>
      <c r="U1371" s="304"/>
      <c r="V1371" s="304"/>
      <c r="W1371" s="304"/>
      <c r="X1371" s="321"/>
      <c r="Y1371" s="321"/>
    </row>
    <row r="1372" spans="1:25" customFormat="1" ht="15.75" customHeight="1" x14ac:dyDescent="0.2">
      <c r="A1372" s="304"/>
      <c r="B1372" s="304"/>
      <c r="C1372" s="304"/>
      <c r="D1372" s="304"/>
      <c r="E1372" s="304"/>
      <c r="F1372" s="304"/>
      <c r="G1372" s="304"/>
      <c r="H1372" s="304"/>
      <c r="I1372" s="304"/>
      <c r="J1372" s="304"/>
      <c r="K1372" s="304"/>
      <c r="L1372" s="304"/>
      <c r="M1372" s="304"/>
      <c r="N1372" s="304"/>
      <c r="O1372" s="304"/>
      <c r="P1372" s="304"/>
      <c r="Q1372" s="304"/>
      <c r="R1372" s="304"/>
      <c r="S1372" s="304"/>
      <c r="T1372" s="304"/>
      <c r="U1372" s="304"/>
      <c r="V1372" s="304"/>
      <c r="W1372" s="304"/>
      <c r="X1372" s="321"/>
      <c r="Y1372" s="321"/>
    </row>
    <row r="1373" spans="1:25" customFormat="1" ht="15.75" customHeight="1" x14ac:dyDescent="0.2">
      <c r="A1373" s="304"/>
      <c r="B1373" s="304"/>
      <c r="C1373" s="304"/>
      <c r="D1373" s="304"/>
      <c r="E1373" s="304"/>
      <c r="F1373" s="304"/>
      <c r="G1373" s="304"/>
      <c r="H1373" s="304"/>
      <c r="I1373" s="304"/>
      <c r="J1373" s="304"/>
      <c r="K1373" s="304"/>
      <c r="L1373" s="304"/>
      <c r="M1373" s="304"/>
      <c r="N1373" s="304"/>
      <c r="O1373" s="304"/>
      <c r="P1373" s="304"/>
      <c r="Q1373" s="304"/>
      <c r="R1373" s="304"/>
      <c r="S1373" s="304"/>
      <c r="T1373" s="304"/>
      <c r="U1373" s="304"/>
      <c r="V1373" s="304"/>
      <c r="W1373" s="304"/>
      <c r="X1373" s="321"/>
      <c r="Y1373" s="321"/>
    </row>
    <row r="1374" spans="1:25" customFormat="1" ht="15.75" customHeight="1" x14ac:dyDescent="0.2">
      <c r="A1374" s="304"/>
      <c r="B1374" s="304"/>
      <c r="C1374" s="304"/>
      <c r="D1374" s="304"/>
      <c r="E1374" s="304"/>
      <c r="F1374" s="304"/>
      <c r="G1374" s="304"/>
      <c r="H1374" s="304"/>
      <c r="I1374" s="304"/>
      <c r="J1374" s="304"/>
      <c r="K1374" s="304"/>
      <c r="L1374" s="304"/>
      <c r="M1374" s="304"/>
      <c r="N1374" s="304"/>
      <c r="O1374" s="304"/>
      <c r="P1374" s="304"/>
      <c r="Q1374" s="304"/>
      <c r="R1374" s="304"/>
      <c r="S1374" s="304"/>
      <c r="T1374" s="304"/>
      <c r="U1374" s="304"/>
      <c r="V1374" s="304"/>
      <c r="W1374" s="304"/>
      <c r="X1374" s="321"/>
      <c r="Y1374" s="321"/>
    </row>
    <row r="1375" spans="1:25" customFormat="1" ht="15.75" customHeight="1" x14ac:dyDescent="0.2">
      <c r="A1375" s="304"/>
      <c r="B1375" s="304"/>
      <c r="C1375" s="304"/>
      <c r="D1375" s="304"/>
      <c r="E1375" s="304"/>
      <c r="F1375" s="304"/>
      <c r="G1375" s="304"/>
      <c r="H1375" s="304"/>
      <c r="I1375" s="304"/>
      <c r="J1375" s="304"/>
      <c r="K1375" s="304"/>
      <c r="L1375" s="304"/>
      <c r="M1375" s="304"/>
      <c r="N1375" s="304"/>
      <c r="O1375" s="304"/>
      <c r="P1375" s="304"/>
      <c r="Q1375" s="304"/>
      <c r="R1375" s="304"/>
      <c r="S1375" s="304"/>
      <c r="T1375" s="304"/>
      <c r="U1375" s="304"/>
      <c r="V1375" s="304"/>
      <c r="W1375" s="304"/>
      <c r="X1375" s="321"/>
      <c r="Y1375" s="321"/>
    </row>
    <row r="1376" spans="1:25" customFormat="1" ht="15.75" customHeight="1" x14ac:dyDescent="0.2">
      <c r="A1376" s="304"/>
      <c r="B1376" s="304"/>
      <c r="C1376" s="304"/>
      <c r="D1376" s="304"/>
      <c r="E1376" s="304"/>
      <c r="F1376" s="304"/>
      <c r="G1376" s="304"/>
      <c r="H1376" s="304"/>
      <c r="I1376" s="304"/>
      <c r="J1376" s="304"/>
      <c r="K1376" s="304"/>
      <c r="L1376" s="304"/>
      <c r="M1376" s="304"/>
      <c r="N1376" s="304"/>
      <c r="O1376" s="304"/>
      <c r="P1376" s="304"/>
      <c r="Q1376" s="304"/>
      <c r="R1376" s="304"/>
      <c r="S1376" s="304"/>
      <c r="T1376" s="304"/>
      <c r="U1376" s="304"/>
      <c r="V1376" s="304"/>
      <c r="W1376" s="304"/>
      <c r="X1376" s="321"/>
      <c r="Y1376" s="321"/>
    </row>
    <row r="1377" spans="1:25" customFormat="1" ht="15.75" customHeight="1" x14ac:dyDescent="0.2">
      <c r="A1377" s="304"/>
      <c r="B1377" s="304"/>
      <c r="C1377" s="304"/>
      <c r="D1377" s="304"/>
      <c r="E1377" s="304"/>
      <c r="F1377" s="304"/>
      <c r="G1377" s="304"/>
      <c r="H1377" s="304"/>
      <c r="I1377" s="304"/>
      <c r="J1377" s="304"/>
      <c r="K1377" s="304"/>
      <c r="L1377" s="304"/>
      <c r="M1377" s="304"/>
      <c r="N1377" s="304"/>
      <c r="O1377" s="304"/>
      <c r="P1377" s="304"/>
      <c r="Q1377" s="304"/>
      <c r="R1377" s="304"/>
      <c r="S1377" s="304"/>
      <c r="T1377" s="304"/>
      <c r="U1377" s="304"/>
      <c r="V1377" s="304"/>
      <c r="W1377" s="304"/>
      <c r="X1377" s="321"/>
      <c r="Y1377" s="321"/>
    </row>
    <row r="1378" spans="1:25" customFormat="1" ht="15.75" customHeight="1" x14ac:dyDescent="0.2">
      <c r="A1378" s="304"/>
      <c r="B1378" s="304"/>
      <c r="C1378" s="304"/>
      <c r="D1378" s="304"/>
      <c r="E1378" s="304"/>
      <c r="F1378" s="304"/>
      <c r="G1378" s="304"/>
      <c r="H1378" s="304"/>
      <c r="I1378" s="304"/>
      <c r="J1378" s="304"/>
      <c r="K1378" s="304"/>
      <c r="L1378" s="304"/>
      <c r="M1378" s="304"/>
      <c r="N1378" s="304"/>
      <c r="O1378" s="304"/>
      <c r="P1378" s="304"/>
      <c r="Q1378" s="304"/>
      <c r="R1378" s="304"/>
      <c r="S1378" s="304"/>
      <c r="T1378" s="304"/>
      <c r="U1378" s="304"/>
      <c r="V1378" s="304"/>
      <c r="W1378" s="304"/>
      <c r="X1378" s="321"/>
      <c r="Y1378" s="321"/>
    </row>
    <row r="1379" spans="1:25" customFormat="1" ht="15.75" customHeight="1" x14ac:dyDescent="0.2">
      <c r="A1379" s="304"/>
      <c r="B1379" s="304"/>
      <c r="C1379" s="304"/>
      <c r="D1379" s="304"/>
      <c r="E1379" s="304"/>
      <c r="F1379" s="304"/>
      <c r="G1379" s="304"/>
      <c r="H1379" s="304"/>
      <c r="I1379" s="304"/>
      <c r="J1379" s="304"/>
      <c r="K1379" s="304"/>
      <c r="L1379" s="304"/>
      <c r="M1379" s="304"/>
      <c r="N1379" s="304"/>
      <c r="O1379" s="304"/>
      <c r="P1379" s="304"/>
      <c r="Q1379" s="304"/>
      <c r="R1379" s="304"/>
      <c r="S1379" s="304"/>
      <c r="T1379" s="304"/>
      <c r="U1379" s="304"/>
      <c r="V1379" s="304"/>
      <c r="W1379" s="304"/>
      <c r="X1379" s="321"/>
      <c r="Y1379" s="321"/>
    </row>
    <row r="1380" spans="1:25" customFormat="1" ht="15.75" customHeight="1" x14ac:dyDescent="0.2">
      <c r="A1380" s="304"/>
      <c r="B1380" s="304"/>
      <c r="C1380" s="304"/>
      <c r="D1380" s="304"/>
      <c r="E1380" s="304"/>
      <c r="F1380" s="304"/>
      <c r="G1380" s="304"/>
      <c r="H1380" s="304"/>
      <c r="I1380" s="304"/>
      <c r="J1380" s="304"/>
      <c r="K1380" s="304"/>
      <c r="L1380" s="304"/>
      <c r="M1380" s="304"/>
      <c r="N1380" s="304"/>
      <c r="O1380" s="304"/>
      <c r="P1380" s="304"/>
      <c r="Q1380" s="304"/>
      <c r="R1380" s="304"/>
      <c r="S1380" s="304"/>
      <c r="T1380" s="304"/>
      <c r="U1380" s="304"/>
      <c r="V1380" s="304"/>
      <c r="W1380" s="304"/>
      <c r="X1380" s="321"/>
      <c r="Y1380" s="321"/>
    </row>
    <row r="1381" spans="1:25" customFormat="1" ht="15.75" customHeight="1" x14ac:dyDescent="0.2">
      <c r="A1381" s="304"/>
      <c r="B1381" s="304"/>
      <c r="C1381" s="304"/>
      <c r="D1381" s="304"/>
      <c r="E1381" s="304"/>
      <c r="F1381" s="304"/>
      <c r="G1381" s="304"/>
      <c r="H1381" s="304"/>
      <c r="I1381" s="304"/>
      <c r="J1381" s="304"/>
      <c r="K1381" s="304"/>
      <c r="L1381" s="304"/>
      <c r="M1381" s="304"/>
      <c r="N1381" s="304"/>
      <c r="O1381" s="304"/>
      <c r="P1381" s="304"/>
      <c r="Q1381" s="304"/>
      <c r="R1381" s="304"/>
      <c r="S1381" s="304"/>
      <c r="T1381" s="304"/>
      <c r="U1381" s="304"/>
      <c r="V1381" s="304"/>
      <c r="W1381" s="304"/>
      <c r="X1381" s="321"/>
      <c r="Y1381" s="321"/>
    </row>
    <row r="1382" spans="1:25" customFormat="1" ht="15.75" customHeight="1" x14ac:dyDescent="0.2">
      <c r="A1382" s="304"/>
      <c r="B1382" s="304"/>
      <c r="C1382" s="304"/>
      <c r="D1382" s="304"/>
      <c r="E1382" s="304"/>
      <c r="F1382" s="304"/>
      <c r="G1382" s="304"/>
      <c r="H1382" s="304"/>
      <c r="I1382" s="304"/>
      <c r="J1382" s="304"/>
      <c r="K1382" s="304"/>
      <c r="L1382" s="304"/>
      <c r="M1382" s="304"/>
      <c r="N1382" s="304"/>
      <c r="O1382" s="304"/>
      <c r="P1382" s="304"/>
      <c r="Q1382" s="304"/>
      <c r="R1382" s="304"/>
      <c r="S1382" s="304"/>
      <c r="T1382" s="304"/>
      <c r="U1382" s="304"/>
      <c r="V1382" s="304"/>
      <c r="W1382" s="304"/>
      <c r="X1382" s="321"/>
      <c r="Y1382" s="321"/>
    </row>
    <row r="1383" spans="1:25" customFormat="1" ht="15.75" customHeight="1" x14ac:dyDescent="0.2">
      <c r="A1383" s="304"/>
      <c r="B1383" s="304"/>
      <c r="C1383" s="304"/>
      <c r="D1383" s="304"/>
      <c r="E1383" s="304"/>
      <c r="F1383" s="304"/>
      <c r="G1383" s="304"/>
      <c r="H1383" s="304"/>
      <c r="I1383" s="304"/>
      <c r="J1383" s="304"/>
      <c r="K1383" s="304"/>
      <c r="L1383" s="304"/>
      <c r="M1383" s="304"/>
      <c r="N1383" s="304"/>
      <c r="O1383" s="304"/>
      <c r="P1383" s="304"/>
      <c r="Q1383" s="304"/>
      <c r="R1383" s="304"/>
      <c r="S1383" s="304"/>
      <c r="T1383" s="304"/>
      <c r="U1383" s="304"/>
      <c r="V1383" s="304"/>
      <c r="W1383" s="304"/>
      <c r="X1383" s="321"/>
      <c r="Y1383" s="321"/>
    </row>
    <row r="1384" spans="1:25" customFormat="1" ht="15.75" customHeight="1" x14ac:dyDescent="0.2">
      <c r="A1384" s="304"/>
      <c r="B1384" s="304"/>
      <c r="C1384" s="304"/>
      <c r="D1384" s="304"/>
      <c r="E1384" s="304"/>
      <c r="F1384" s="304"/>
      <c r="G1384" s="304"/>
      <c r="H1384" s="304"/>
      <c r="I1384" s="304"/>
      <c r="J1384" s="304"/>
      <c r="K1384" s="304"/>
      <c r="L1384" s="304"/>
      <c r="M1384" s="304"/>
      <c r="N1384" s="304"/>
      <c r="O1384" s="304"/>
      <c r="P1384" s="304"/>
      <c r="Q1384" s="304"/>
      <c r="R1384" s="304"/>
      <c r="S1384" s="304"/>
      <c r="T1384" s="304"/>
      <c r="U1384" s="304"/>
      <c r="V1384" s="304"/>
      <c r="W1384" s="304"/>
      <c r="X1384" s="321"/>
      <c r="Y1384" s="321"/>
    </row>
    <row r="1385" spans="1:25" customFormat="1" ht="15.75" customHeight="1" x14ac:dyDescent="0.2">
      <c r="A1385" s="304"/>
      <c r="B1385" s="304"/>
      <c r="C1385" s="304"/>
      <c r="D1385" s="304"/>
      <c r="E1385" s="304"/>
      <c r="F1385" s="304"/>
      <c r="G1385" s="304"/>
      <c r="H1385" s="304"/>
      <c r="I1385" s="304"/>
      <c r="J1385" s="304"/>
      <c r="K1385" s="304"/>
      <c r="L1385" s="304"/>
      <c r="M1385" s="304"/>
      <c r="N1385" s="304"/>
      <c r="O1385" s="304"/>
      <c r="P1385" s="304"/>
      <c r="Q1385" s="304"/>
      <c r="R1385" s="304"/>
      <c r="S1385" s="304"/>
      <c r="T1385" s="304"/>
      <c r="U1385" s="304"/>
      <c r="V1385" s="304"/>
      <c r="W1385" s="304"/>
      <c r="X1385" s="321"/>
      <c r="Y1385" s="321"/>
    </row>
    <row r="1386" spans="1:25" customFormat="1" ht="15.75" customHeight="1" x14ac:dyDescent="0.2">
      <c r="A1386" s="304"/>
      <c r="B1386" s="304"/>
      <c r="C1386" s="304"/>
      <c r="D1386" s="304"/>
      <c r="E1386" s="304"/>
      <c r="F1386" s="304"/>
      <c r="G1386" s="304"/>
      <c r="H1386" s="304"/>
      <c r="I1386" s="304"/>
      <c r="J1386" s="304"/>
      <c r="K1386" s="304"/>
      <c r="L1386" s="304"/>
      <c r="M1386" s="304"/>
      <c r="N1386" s="304"/>
      <c r="O1386" s="304"/>
      <c r="P1386" s="304"/>
      <c r="Q1386" s="304"/>
      <c r="R1386" s="304"/>
      <c r="S1386" s="304"/>
      <c r="T1386" s="304"/>
      <c r="U1386" s="304"/>
      <c r="V1386" s="304"/>
      <c r="W1386" s="304"/>
      <c r="X1386" s="321"/>
      <c r="Y1386" s="321"/>
    </row>
    <row r="1387" spans="1:25" customFormat="1" ht="15.75" customHeight="1" x14ac:dyDescent="0.2">
      <c r="A1387" s="304"/>
      <c r="B1387" s="304"/>
      <c r="C1387" s="304"/>
      <c r="D1387" s="304"/>
      <c r="E1387" s="304"/>
      <c r="F1387" s="304"/>
      <c r="G1387" s="304"/>
      <c r="H1387" s="304"/>
      <c r="I1387" s="304"/>
      <c r="J1387" s="304"/>
      <c r="K1387" s="304"/>
      <c r="L1387" s="304"/>
      <c r="M1387" s="304"/>
      <c r="N1387" s="304"/>
      <c r="O1387" s="304"/>
      <c r="P1387" s="304"/>
      <c r="Q1387" s="304"/>
      <c r="R1387" s="304"/>
      <c r="S1387" s="304"/>
      <c r="T1387" s="304"/>
      <c r="U1387" s="304"/>
      <c r="V1387" s="304"/>
      <c r="W1387" s="304"/>
      <c r="X1387" s="321"/>
      <c r="Y1387" s="321"/>
    </row>
    <row r="1388" spans="1:25" customFormat="1" ht="15.75" customHeight="1" x14ac:dyDescent="0.2">
      <c r="A1388" s="304"/>
      <c r="B1388" s="304"/>
      <c r="C1388" s="304"/>
      <c r="D1388" s="304"/>
      <c r="E1388" s="304"/>
      <c r="F1388" s="304"/>
      <c r="G1388" s="304"/>
      <c r="H1388" s="304"/>
      <c r="I1388" s="304"/>
      <c r="J1388" s="304"/>
      <c r="K1388" s="304"/>
      <c r="L1388" s="304"/>
      <c r="M1388" s="304"/>
      <c r="N1388" s="304"/>
      <c r="O1388" s="304"/>
      <c r="P1388" s="304"/>
      <c r="Q1388" s="304"/>
      <c r="R1388" s="304"/>
      <c r="S1388" s="304"/>
      <c r="T1388" s="304"/>
      <c r="U1388" s="304"/>
      <c r="V1388" s="304"/>
      <c r="W1388" s="304"/>
      <c r="X1388" s="321"/>
      <c r="Y1388" s="321"/>
    </row>
    <row r="1389" spans="1:25" customFormat="1" ht="15.75" customHeight="1" x14ac:dyDescent="0.2">
      <c r="A1389" s="304"/>
      <c r="B1389" s="304"/>
      <c r="C1389" s="304"/>
      <c r="D1389" s="304"/>
      <c r="E1389" s="304"/>
      <c r="F1389" s="304"/>
      <c r="G1389" s="304"/>
      <c r="H1389" s="304"/>
      <c r="I1389" s="304"/>
      <c r="J1389" s="304"/>
      <c r="K1389" s="304"/>
      <c r="L1389" s="304"/>
      <c r="M1389" s="304"/>
      <c r="N1389" s="304"/>
      <c r="O1389" s="304"/>
      <c r="P1389" s="304"/>
      <c r="Q1389" s="304"/>
      <c r="R1389" s="304"/>
      <c r="S1389" s="304"/>
      <c r="T1389" s="304"/>
      <c r="U1389" s="304"/>
      <c r="V1389" s="304"/>
      <c r="W1389" s="304"/>
      <c r="X1389" s="321"/>
      <c r="Y1389" s="321"/>
    </row>
    <row r="1390" spans="1:25" customFormat="1" ht="15.75" customHeight="1" x14ac:dyDescent="0.2">
      <c r="A1390" s="304"/>
      <c r="B1390" s="304"/>
      <c r="C1390" s="304"/>
      <c r="D1390" s="304"/>
      <c r="E1390" s="304"/>
      <c r="F1390" s="304"/>
      <c r="G1390" s="304"/>
      <c r="H1390" s="304"/>
      <c r="I1390" s="304"/>
      <c r="J1390" s="304"/>
      <c r="K1390" s="304"/>
      <c r="L1390" s="304"/>
      <c r="M1390" s="304"/>
      <c r="N1390" s="304"/>
      <c r="O1390" s="304"/>
      <c r="P1390" s="304"/>
      <c r="Q1390" s="304"/>
      <c r="R1390" s="304"/>
      <c r="S1390" s="304"/>
      <c r="T1390" s="304"/>
      <c r="U1390" s="304"/>
      <c r="V1390" s="304"/>
      <c r="W1390" s="304"/>
      <c r="X1390" s="321"/>
      <c r="Y1390" s="321"/>
    </row>
    <row r="1391" spans="1:25" customFormat="1" ht="15.75" customHeight="1" x14ac:dyDescent="0.2">
      <c r="A1391" s="304"/>
      <c r="B1391" s="304"/>
      <c r="C1391" s="304"/>
      <c r="D1391" s="304"/>
      <c r="E1391" s="304"/>
      <c r="F1391" s="304"/>
      <c r="G1391" s="304"/>
      <c r="H1391" s="304"/>
      <c r="I1391" s="304"/>
      <c r="J1391" s="304"/>
      <c r="K1391" s="304"/>
      <c r="L1391" s="304"/>
      <c r="M1391" s="304"/>
      <c r="N1391" s="304"/>
      <c r="O1391" s="304"/>
      <c r="P1391" s="304"/>
      <c r="Q1391" s="304"/>
      <c r="R1391" s="304"/>
      <c r="S1391" s="304"/>
      <c r="T1391" s="304"/>
      <c r="U1391" s="304"/>
      <c r="V1391" s="304"/>
      <c r="W1391" s="304"/>
      <c r="X1391" s="321"/>
      <c r="Y1391" s="321"/>
    </row>
    <row r="1392" spans="1:25" customFormat="1" ht="15.75" customHeight="1" x14ac:dyDescent="0.2">
      <c r="A1392" s="304"/>
      <c r="B1392" s="304"/>
      <c r="C1392" s="304"/>
      <c r="D1392" s="304"/>
      <c r="E1392" s="304"/>
      <c r="F1392" s="304"/>
      <c r="G1392" s="304"/>
      <c r="H1392" s="304"/>
      <c r="I1392" s="304"/>
      <c r="J1392" s="304"/>
      <c r="K1392" s="304"/>
      <c r="L1392" s="304"/>
      <c r="M1392" s="304"/>
      <c r="N1392" s="304"/>
      <c r="O1392" s="304"/>
      <c r="P1392" s="304"/>
      <c r="Q1392" s="304"/>
      <c r="R1392" s="304"/>
      <c r="S1392" s="304"/>
      <c r="T1392" s="304"/>
      <c r="U1392" s="304"/>
      <c r="V1392" s="304"/>
      <c r="W1392" s="304"/>
      <c r="X1392" s="321"/>
      <c r="Y1392" s="321"/>
    </row>
    <row r="1393" spans="1:25" customFormat="1" ht="15.75" customHeight="1" x14ac:dyDescent="0.2">
      <c r="A1393" s="304"/>
      <c r="B1393" s="304"/>
      <c r="C1393" s="304"/>
      <c r="D1393" s="304"/>
      <c r="E1393" s="304"/>
      <c r="F1393" s="304"/>
      <c r="G1393" s="304"/>
      <c r="H1393" s="304"/>
      <c r="I1393" s="304"/>
      <c r="J1393" s="304"/>
      <c r="K1393" s="304"/>
      <c r="L1393" s="304"/>
      <c r="M1393" s="304"/>
      <c r="N1393" s="304"/>
      <c r="O1393" s="304"/>
      <c r="P1393" s="304"/>
      <c r="Q1393" s="304"/>
      <c r="R1393" s="304"/>
      <c r="S1393" s="304"/>
      <c r="T1393" s="304"/>
      <c r="U1393" s="304"/>
      <c r="V1393" s="304"/>
      <c r="W1393" s="304"/>
      <c r="X1393" s="321"/>
      <c r="Y1393" s="321"/>
    </row>
    <row r="1394" spans="1:25" customFormat="1" ht="15.75" customHeight="1" x14ac:dyDescent="0.2">
      <c r="A1394" s="304"/>
      <c r="B1394" s="304"/>
      <c r="C1394" s="304"/>
      <c r="D1394" s="304"/>
      <c r="E1394" s="304"/>
      <c r="F1394" s="304"/>
      <c r="G1394" s="304"/>
      <c r="H1394" s="304"/>
      <c r="I1394" s="304"/>
      <c r="J1394" s="304"/>
      <c r="K1394" s="304"/>
      <c r="L1394" s="304"/>
      <c r="M1394" s="304"/>
      <c r="N1394" s="304"/>
      <c r="O1394" s="304"/>
      <c r="P1394" s="304"/>
      <c r="Q1394" s="304"/>
      <c r="R1394" s="304"/>
      <c r="S1394" s="304"/>
      <c r="T1394" s="304"/>
      <c r="U1394" s="304"/>
      <c r="V1394" s="304"/>
      <c r="W1394" s="304"/>
      <c r="X1394" s="321"/>
      <c r="Y1394" s="321"/>
    </row>
    <row r="1395" spans="1:25" customFormat="1" ht="15.75" customHeight="1" x14ac:dyDescent="0.2">
      <c r="A1395" s="304"/>
      <c r="B1395" s="304"/>
      <c r="C1395" s="304"/>
      <c r="D1395" s="304"/>
      <c r="E1395" s="304"/>
      <c r="F1395" s="304"/>
      <c r="G1395" s="304"/>
      <c r="H1395" s="304"/>
      <c r="I1395" s="304"/>
      <c r="J1395" s="304"/>
      <c r="K1395" s="304"/>
      <c r="L1395" s="304"/>
      <c r="M1395" s="304"/>
      <c r="N1395" s="304"/>
      <c r="O1395" s="304"/>
      <c r="P1395" s="304"/>
      <c r="Q1395" s="304"/>
      <c r="R1395" s="304"/>
      <c r="S1395" s="304"/>
      <c r="T1395" s="304"/>
      <c r="U1395" s="304"/>
      <c r="V1395" s="304"/>
      <c r="W1395" s="304"/>
      <c r="X1395" s="321"/>
      <c r="Y1395" s="321"/>
    </row>
    <row r="1396" spans="1:25" customFormat="1" ht="15.75" customHeight="1" x14ac:dyDescent="0.2">
      <c r="A1396" s="304"/>
      <c r="B1396" s="304"/>
      <c r="C1396" s="304"/>
      <c r="D1396" s="304"/>
      <c r="E1396" s="304"/>
      <c r="F1396" s="304"/>
      <c r="G1396" s="304"/>
      <c r="H1396" s="304"/>
      <c r="I1396" s="304"/>
      <c r="J1396" s="304"/>
      <c r="K1396" s="304"/>
      <c r="L1396" s="304"/>
      <c r="M1396" s="304"/>
      <c r="N1396" s="304"/>
      <c r="O1396" s="304"/>
      <c r="P1396" s="304"/>
      <c r="Q1396" s="304"/>
      <c r="R1396" s="304"/>
      <c r="S1396" s="304"/>
      <c r="T1396" s="304"/>
      <c r="U1396" s="304"/>
      <c r="V1396" s="304"/>
      <c r="W1396" s="304"/>
      <c r="X1396" s="321"/>
      <c r="Y1396" s="321"/>
    </row>
    <row r="1397" spans="1:25" customFormat="1" ht="15.75" customHeight="1" x14ac:dyDescent="0.2">
      <c r="A1397" s="304"/>
      <c r="B1397" s="304"/>
      <c r="C1397" s="304"/>
      <c r="D1397" s="304"/>
      <c r="E1397" s="304"/>
      <c r="F1397" s="304"/>
      <c r="G1397" s="304"/>
      <c r="H1397" s="304"/>
      <c r="I1397" s="304"/>
      <c r="J1397" s="304"/>
      <c r="K1397" s="304"/>
      <c r="L1397" s="304"/>
      <c r="M1397" s="304"/>
      <c r="N1397" s="304"/>
      <c r="O1397" s="304"/>
      <c r="P1397" s="304"/>
      <c r="Q1397" s="304"/>
      <c r="R1397" s="304"/>
      <c r="S1397" s="304"/>
      <c r="T1397" s="304"/>
      <c r="U1397" s="304"/>
      <c r="V1397" s="304"/>
      <c r="W1397" s="304"/>
      <c r="X1397" s="321"/>
      <c r="Y1397" s="321"/>
    </row>
    <row r="1398" spans="1:25" customFormat="1" ht="15.75" customHeight="1" x14ac:dyDescent="0.2">
      <c r="A1398" s="304"/>
      <c r="B1398" s="304"/>
      <c r="C1398" s="304"/>
      <c r="D1398" s="304"/>
      <c r="E1398" s="304"/>
      <c r="F1398" s="304"/>
      <c r="G1398" s="304"/>
      <c r="H1398" s="304"/>
      <c r="I1398" s="304"/>
      <c r="J1398" s="304"/>
      <c r="K1398" s="304"/>
      <c r="L1398" s="304"/>
      <c r="M1398" s="304"/>
      <c r="N1398" s="304"/>
      <c r="O1398" s="304"/>
      <c r="P1398" s="304"/>
      <c r="Q1398" s="304"/>
      <c r="R1398" s="304"/>
      <c r="S1398" s="304"/>
      <c r="T1398" s="304"/>
      <c r="U1398" s="304"/>
      <c r="V1398" s="304"/>
      <c r="W1398" s="304"/>
      <c r="X1398" s="321"/>
      <c r="Y1398" s="321"/>
    </row>
    <row r="1399" spans="1:25" customFormat="1" ht="15.75" customHeight="1" x14ac:dyDescent="0.2">
      <c r="A1399" s="304"/>
      <c r="B1399" s="304"/>
      <c r="C1399" s="304"/>
      <c r="D1399" s="304"/>
      <c r="E1399" s="304"/>
      <c r="F1399" s="304"/>
      <c r="G1399" s="304"/>
      <c r="H1399" s="304"/>
      <c r="I1399" s="304"/>
      <c r="J1399" s="304"/>
      <c r="K1399" s="304"/>
      <c r="L1399" s="304"/>
      <c r="M1399" s="304"/>
      <c r="N1399" s="304"/>
      <c r="O1399" s="304"/>
      <c r="P1399" s="304"/>
      <c r="Q1399" s="304"/>
      <c r="R1399" s="304"/>
      <c r="S1399" s="304"/>
      <c r="T1399" s="304"/>
      <c r="U1399" s="304"/>
      <c r="V1399" s="304"/>
      <c r="W1399" s="304"/>
      <c r="X1399" s="321"/>
      <c r="Y1399" s="321"/>
    </row>
    <row r="1400" spans="1:25" customFormat="1" ht="15.75" customHeight="1" x14ac:dyDescent="0.2">
      <c r="A1400" s="304"/>
      <c r="B1400" s="304"/>
      <c r="C1400" s="304"/>
      <c r="D1400" s="304"/>
      <c r="E1400" s="304"/>
      <c r="F1400" s="304"/>
      <c r="G1400" s="304"/>
      <c r="H1400" s="304"/>
      <c r="I1400" s="304"/>
      <c r="J1400" s="304"/>
      <c r="K1400" s="304"/>
      <c r="L1400" s="304"/>
      <c r="M1400" s="304"/>
      <c r="N1400" s="304"/>
      <c r="O1400" s="304"/>
      <c r="P1400" s="304"/>
      <c r="Q1400" s="304"/>
      <c r="R1400" s="304"/>
      <c r="S1400" s="304"/>
      <c r="T1400" s="304"/>
      <c r="U1400" s="304"/>
      <c r="V1400" s="304"/>
      <c r="W1400" s="304"/>
      <c r="X1400" s="321"/>
      <c r="Y1400" s="321"/>
    </row>
    <row r="1401" spans="1:25" customFormat="1" ht="15.75" customHeight="1" x14ac:dyDescent="0.2">
      <c r="A1401" s="304"/>
      <c r="B1401" s="304"/>
      <c r="C1401" s="304"/>
      <c r="D1401" s="304"/>
      <c r="E1401" s="304"/>
      <c r="F1401" s="304"/>
      <c r="G1401" s="304"/>
      <c r="H1401" s="304"/>
      <c r="I1401" s="304"/>
      <c r="J1401" s="304"/>
      <c r="K1401" s="304"/>
      <c r="L1401" s="304"/>
      <c r="M1401" s="304"/>
      <c r="N1401" s="304"/>
      <c r="O1401" s="304"/>
      <c r="P1401" s="304"/>
      <c r="Q1401" s="304"/>
      <c r="R1401" s="304"/>
      <c r="S1401" s="304"/>
      <c r="T1401" s="304"/>
      <c r="U1401" s="304"/>
      <c r="V1401" s="304"/>
      <c r="W1401" s="304"/>
      <c r="X1401" s="321"/>
      <c r="Y1401" s="321"/>
    </row>
    <row r="1402" spans="1:25" customFormat="1" ht="15.75" customHeight="1" x14ac:dyDescent="0.2">
      <c r="A1402" s="304"/>
      <c r="B1402" s="304"/>
      <c r="C1402" s="304"/>
      <c r="D1402" s="304"/>
      <c r="E1402" s="304"/>
      <c r="F1402" s="304"/>
      <c r="G1402" s="304"/>
      <c r="H1402" s="304"/>
      <c r="I1402" s="304"/>
      <c r="J1402" s="304"/>
      <c r="K1402" s="304"/>
      <c r="L1402" s="304"/>
      <c r="M1402" s="304"/>
      <c r="N1402" s="304"/>
      <c r="O1402" s="304"/>
      <c r="P1402" s="304"/>
      <c r="Q1402" s="304"/>
      <c r="R1402" s="304"/>
      <c r="S1402" s="304"/>
      <c r="T1402" s="304"/>
      <c r="U1402" s="304"/>
      <c r="V1402" s="304"/>
      <c r="W1402" s="304"/>
      <c r="X1402" s="321"/>
      <c r="Y1402" s="321"/>
    </row>
    <row r="1403" spans="1:25" customFormat="1" ht="15.75" customHeight="1" x14ac:dyDescent="0.2">
      <c r="A1403" s="304"/>
      <c r="B1403" s="304"/>
      <c r="C1403" s="304"/>
      <c r="D1403" s="304"/>
      <c r="E1403" s="304"/>
      <c r="F1403" s="304"/>
      <c r="G1403" s="304"/>
      <c r="H1403" s="304"/>
      <c r="I1403" s="304"/>
      <c r="J1403" s="304"/>
      <c r="K1403" s="304"/>
      <c r="L1403" s="304"/>
      <c r="M1403" s="304"/>
      <c r="N1403" s="304"/>
      <c r="O1403" s="304"/>
      <c r="P1403" s="304"/>
      <c r="Q1403" s="304"/>
      <c r="R1403" s="304"/>
      <c r="S1403" s="304"/>
      <c r="T1403" s="304"/>
      <c r="U1403" s="304"/>
      <c r="V1403" s="304"/>
      <c r="W1403" s="304"/>
      <c r="X1403" s="321"/>
      <c r="Y1403" s="321"/>
    </row>
    <row r="1404" spans="1:25" customFormat="1" ht="15.75" customHeight="1" x14ac:dyDescent="0.2">
      <c r="A1404" s="304"/>
      <c r="B1404" s="304"/>
      <c r="C1404" s="304"/>
      <c r="D1404" s="304"/>
      <c r="E1404" s="304"/>
      <c r="F1404" s="304"/>
      <c r="G1404" s="304"/>
      <c r="H1404" s="304"/>
      <c r="I1404" s="304"/>
      <c r="J1404" s="304"/>
      <c r="K1404" s="304"/>
      <c r="L1404" s="304"/>
      <c r="M1404" s="304"/>
      <c r="N1404" s="304"/>
      <c r="O1404" s="304"/>
      <c r="P1404" s="304"/>
      <c r="Q1404" s="304"/>
      <c r="R1404" s="304"/>
      <c r="S1404" s="304"/>
      <c r="T1404" s="304"/>
      <c r="U1404" s="304"/>
      <c r="V1404" s="304"/>
      <c r="W1404" s="304"/>
      <c r="X1404" s="321"/>
      <c r="Y1404" s="321"/>
    </row>
    <row r="1405" spans="1:25" customFormat="1" ht="15.75" customHeight="1" x14ac:dyDescent="0.2">
      <c r="A1405" s="304"/>
      <c r="B1405" s="304"/>
      <c r="C1405" s="304"/>
      <c r="D1405" s="304"/>
      <c r="E1405" s="304"/>
      <c r="F1405" s="304"/>
      <c r="G1405" s="304"/>
      <c r="H1405" s="304"/>
      <c r="I1405" s="304"/>
      <c r="J1405" s="304"/>
      <c r="K1405" s="304"/>
      <c r="L1405" s="304"/>
      <c r="M1405" s="304"/>
      <c r="N1405" s="304"/>
      <c r="O1405" s="304"/>
      <c r="P1405" s="304"/>
      <c r="Q1405" s="304"/>
      <c r="R1405" s="304"/>
      <c r="S1405" s="304"/>
      <c r="T1405" s="304"/>
      <c r="U1405" s="304"/>
      <c r="V1405" s="304"/>
      <c r="W1405" s="304"/>
      <c r="X1405" s="321"/>
      <c r="Y1405" s="321"/>
    </row>
    <row r="1406" spans="1:25" customFormat="1" ht="15.75" customHeight="1" x14ac:dyDescent="0.2">
      <c r="A1406" s="304"/>
      <c r="B1406" s="304"/>
      <c r="C1406" s="304"/>
      <c r="D1406" s="304"/>
      <c r="E1406" s="304"/>
      <c r="F1406" s="304"/>
      <c r="G1406" s="304"/>
      <c r="H1406" s="304"/>
      <c r="I1406" s="304"/>
      <c r="J1406" s="304"/>
      <c r="K1406" s="304"/>
      <c r="L1406" s="304"/>
      <c r="M1406" s="304"/>
      <c r="N1406" s="304"/>
      <c r="O1406" s="304"/>
      <c r="P1406" s="304"/>
      <c r="Q1406" s="304"/>
      <c r="R1406" s="304"/>
      <c r="S1406" s="304"/>
      <c r="T1406" s="304"/>
      <c r="U1406" s="304"/>
      <c r="V1406" s="304"/>
      <c r="W1406" s="304"/>
      <c r="X1406" s="321"/>
      <c r="Y1406" s="321"/>
    </row>
    <row r="1407" spans="1:25" customFormat="1" ht="15.75" customHeight="1" x14ac:dyDescent="0.2">
      <c r="A1407" s="304"/>
      <c r="B1407" s="304"/>
      <c r="C1407" s="304"/>
      <c r="D1407" s="304"/>
      <c r="E1407" s="304"/>
      <c r="F1407" s="304"/>
      <c r="G1407" s="304"/>
      <c r="H1407" s="304"/>
      <c r="I1407" s="304"/>
      <c r="J1407" s="304"/>
      <c r="K1407" s="304"/>
      <c r="L1407" s="304"/>
      <c r="M1407" s="304"/>
      <c r="N1407" s="304"/>
      <c r="O1407" s="304"/>
      <c r="P1407" s="304"/>
      <c r="Q1407" s="304"/>
      <c r="R1407" s="304"/>
      <c r="S1407" s="304"/>
      <c r="T1407" s="304"/>
      <c r="U1407" s="304"/>
      <c r="V1407" s="304"/>
      <c r="W1407" s="304"/>
      <c r="X1407" s="321"/>
      <c r="Y1407" s="321"/>
    </row>
    <row r="1408" spans="1:25" customFormat="1" ht="15.75" customHeight="1" x14ac:dyDescent="0.2">
      <c r="A1408" s="304"/>
      <c r="B1408" s="304"/>
      <c r="C1408" s="304"/>
      <c r="D1408" s="304"/>
      <c r="E1408" s="304"/>
      <c r="F1408" s="304"/>
      <c r="G1408" s="304"/>
      <c r="H1408" s="304"/>
      <c r="I1408" s="304"/>
      <c r="J1408" s="304"/>
      <c r="K1408" s="304"/>
      <c r="L1408" s="304"/>
      <c r="M1408" s="304"/>
      <c r="N1408" s="304"/>
      <c r="O1408" s="304"/>
      <c r="P1408" s="304"/>
      <c r="Q1408" s="304"/>
      <c r="R1408" s="304"/>
      <c r="S1408" s="304"/>
      <c r="T1408" s="304"/>
      <c r="U1408" s="304"/>
      <c r="V1408" s="304"/>
      <c r="W1408" s="304"/>
      <c r="X1408" s="321"/>
      <c r="Y1408" s="321"/>
    </row>
    <row r="1409" spans="1:25" customFormat="1" ht="15.75" customHeight="1" x14ac:dyDescent="0.2">
      <c r="A1409" s="304"/>
      <c r="B1409" s="304"/>
      <c r="C1409" s="304"/>
      <c r="D1409" s="304"/>
      <c r="E1409" s="304"/>
      <c r="F1409" s="304"/>
      <c r="G1409" s="304"/>
      <c r="H1409" s="304"/>
      <c r="I1409" s="304"/>
      <c r="J1409" s="304"/>
      <c r="K1409" s="304"/>
      <c r="L1409" s="304"/>
      <c r="M1409" s="304"/>
      <c r="N1409" s="304"/>
      <c r="O1409" s="304"/>
      <c r="P1409" s="304"/>
      <c r="Q1409" s="304"/>
      <c r="R1409" s="304"/>
      <c r="S1409" s="304"/>
      <c r="T1409" s="304"/>
      <c r="U1409" s="304"/>
      <c r="V1409" s="304"/>
      <c r="W1409" s="304"/>
      <c r="X1409" s="321"/>
      <c r="Y1409" s="321"/>
    </row>
    <row r="1410" spans="1:25" customFormat="1" ht="15.75" customHeight="1" x14ac:dyDescent="0.2">
      <c r="A1410" s="304"/>
      <c r="B1410" s="304"/>
      <c r="C1410" s="304"/>
      <c r="D1410" s="304"/>
      <c r="E1410" s="304"/>
      <c r="F1410" s="304"/>
      <c r="G1410" s="304"/>
      <c r="H1410" s="304"/>
      <c r="I1410" s="304"/>
      <c r="J1410" s="304"/>
      <c r="K1410" s="304"/>
      <c r="L1410" s="304"/>
      <c r="M1410" s="304"/>
      <c r="N1410" s="304"/>
      <c r="O1410" s="304"/>
      <c r="P1410" s="304"/>
      <c r="Q1410" s="304"/>
      <c r="R1410" s="304"/>
      <c r="S1410" s="304"/>
      <c r="T1410" s="304"/>
      <c r="U1410" s="304"/>
      <c r="V1410" s="304"/>
      <c r="W1410" s="304"/>
      <c r="X1410" s="321"/>
      <c r="Y1410" s="321"/>
    </row>
    <row r="1411" spans="1:25" customFormat="1" ht="15.75" customHeight="1" x14ac:dyDescent="0.2">
      <c r="A1411" s="304"/>
      <c r="B1411" s="304"/>
      <c r="C1411" s="304"/>
      <c r="D1411" s="304"/>
      <c r="E1411" s="304"/>
      <c r="F1411" s="304"/>
      <c r="G1411" s="304"/>
      <c r="H1411" s="304"/>
      <c r="I1411" s="304"/>
      <c r="J1411" s="304"/>
      <c r="K1411" s="304"/>
      <c r="L1411" s="304"/>
      <c r="M1411" s="304"/>
      <c r="N1411" s="304"/>
      <c r="O1411" s="304"/>
      <c r="P1411" s="304"/>
      <c r="Q1411" s="304"/>
      <c r="R1411" s="304"/>
      <c r="S1411" s="304"/>
      <c r="T1411" s="304"/>
      <c r="U1411" s="304"/>
      <c r="V1411" s="304"/>
      <c r="W1411" s="304"/>
      <c r="X1411" s="321"/>
      <c r="Y1411" s="321"/>
    </row>
    <row r="1412" spans="1:25" customFormat="1" ht="15.75" customHeight="1" x14ac:dyDescent="0.2">
      <c r="A1412" s="304"/>
      <c r="B1412" s="304"/>
      <c r="C1412" s="304"/>
      <c r="D1412" s="304"/>
      <c r="E1412" s="304"/>
      <c r="F1412" s="304"/>
      <c r="G1412" s="304"/>
      <c r="H1412" s="304"/>
      <c r="I1412" s="304"/>
      <c r="J1412" s="304"/>
      <c r="K1412" s="304"/>
      <c r="L1412" s="304"/>
      <c r="M1412" s="304"/>
      <c r="N1412" s="304"/>
      <c r="O1412" s="304"/>
      <c r="P1412" s="304"/>
      <c r="Q1412" s="304"/>
      <c r="R1412" s="304"/>
      <c r="S1412" s="304"/>
      <c r="T1412" s="304"/>
      <c r="U1412" s="304"/>
      <c r="V1412" s="304"/>
      <c r="W1412" s="304"/>
      <c r="X1412" s="321"/>
      <c r="Y1412" s="321"/>
    </row>
    <row r="1413" spans="1:25" customFormat="1" ht="15.75" customHeight="1" x14ac:dyDescent="0.2">
      <c r="A1413" s="304"/>
      <c r="B1413" s="304"/>
      <c r="C1413" s="304"/>
      <c r="D1413" s="304"/>
      <c r="E1413" s="304"/>
      <c r="F1413" s="304"/>
      <c r="G1413" s="304"/>
      <c r="H1413" s="304"/>
      <c r="I1413" s="304"/>
      <c r="J1413" s="304"/>
      <c r="K1413" s="304"/>
      <c r="L1413" s="304"/>
      <c r="M1413" s="304"/>
      <c r="N1413" s="304"/>
      <c r="O1413" s="304"/>
      <c r="P1413" s="304"/>
      <c r="Q1413" s="304"/>
      <c r="R1413" s="304"/>
      <c r="S1413" s="304"/>
      <c r="T1413" s="304"/>
      <c r="U1413" s="304"/>
      <c r="V1413" s="304"/>
      <c r="W1413" s="304"/>
      <c r="X1413" s="321"/>
      <c r="Y1413" s="321"/>
    </row>
    <row r="1414" spans="1:25" customFormat="1" ht="15.75" customHeight="1" x14ac:dyDescent="0.2">
      <c r="A1414" s="304"/>
      <c r="B1414" s="304"/>
      <c r="C1414" s="304"/>
      <c r="D1414" s="304"/>
      <c r="E1414" s="304"/>
      <c r="F1414" s="304"/>
      <c r="G1414" s="304"/>
      <c r="H1414" s="304"/>
      <c r="I1414" s="304"/>
      <c r="J1414" s="304"/>
      <c r="K1414" s="304"/>
      <c r="L1414" s="304"/>
      <c r="M1414" s="304"/>
      <c r="N1414" s="304"/>
      <c r="O1414" s="304"/>
      <c r="P1414" s="304"/>
      <c r="Q1414" s="304"/>
      <c r="R1414" s="304"/>
      <c r="S1414" s="304"/>
      <c r="T1414" s="304"/>
      <c r="U1414" s="304"/>
      <c r="V1414" s="304"/>
      <c r="W1414" s="304"/>
      <c r="X1414" s="321"/>
      <c r="Y1414" s="321"/>
    </row>
    <row r="1415" spans="1:25" customFormat="1" ht="15.75" customHeight="1" x14ac:dyDescent="0.2">
      <c r="A1415" s="304"/>
      <c r="B1415" s="304"/>
      <c r="C1415" s="304"/>
      <c r="D1415" s="304"/>
      <c r="E1415" s="304"/>
      <c r="F1415" s="304"/>
      <c r="G1415" s="304"/>
      <c r="H1415" s="304"/>
      <c r="I1415" s="304"/>
      <c r="J1415" s="304"/>
      <c r="K1415" s="304"/>
      <c r="L1415" s="304"/>
      <c r="M1415" s="304"/>
      <c r="N1415" s="304"/>
      <c r="O1415" s="304"/>
      <c r="P1415" s="304"/>
      <c r="Q1415" s="304"/>
      <c r="R1415" s="304"/>
      <c r="S1415" s="304"/>
      <c r="T1415" s="304"/>
      <c r="U1415" s="304"/>
      <c r="V1415" s="304"/>
      <c r="W1415" s="304"/>
      <c r="X1415" s="321"/>
      <c r="Y1415" s="321"/>
    </row>
    <row r="1416" spans="1:25" customFormat="1" ht="15.75" customHeight="1" x14ac:dyDescent="0.2">
      <c r="A1416" s="304"/>
      <c r="B1416" s="304"/>
      <c r="C1416" s="304"/>
      <c r="D1416" s="304"/>
      <c r="E1416" s="304"/>
      <c r="F1416" s="304"/>
      <c r="G1416" s="304"/>
      <c r="H1416" s="304"/>
      <c r="I1416" s="304"/>
      <c r="J1416" s="304"/>
      <c r="K1416" s="304"/>
      <c r="L1416" s="304"/>
      <c r="M1416" s="304"/>
      <c r="N1416" s="304"/>
      <c r="O1416" s="304"/>
      <c r="P1416" s="304"/>
      <c r="Q1416" s="304"/>
      <c r="R1416" s="304"/>
      <c r="S1416" s="304"/>
      <c r="T1416" s="304"/>
      <c r="U1416" s="304"/>
      <c r="V1416" s="304"/>
      <c r="W1416" s="304"/>
      <c r="X1416" s="321"/>
      <c r="Y1416" s="321"/>
    </row>
    <row r="1417" spans="1:25" customFormat="1" ht="15.75" customHeight="1" x14ac:dyDescent="0.2">
      <c r="A1417" s="304"/>
      <c r="B1417" s="304"/>
      <c r="C1417" s="304"/>
      <c r="D1417" s="304"/>
      <c r="E1417" s="304"/>
      <c r="F1417" s="304"/>
      <c r="G1417" s="304"/>
      <c r="H1417" s="304"/>
      <c r="I1417" s="304"/>
      <c r="J1417" s="304"/>
      <c r="K1417" s="304"/>
      <c r="L1417" s="304"/>
      <c r="M1417" s="304"/>
      <c r="N1417" s="304"/>
      <c r="O1417" s="304"/>
      <c r="P1417" s="304"/>
      <c r="Q1417" s="304"/>
      <c r="R1417" s="304"/>
      <c r="S1417" s="304"/>
      <c r="T1417" s="304"/>
      <c r="U1417" s="304"/>
      <c r="V1417" s="304"/>
      <c r="W1417" s="304"/>
      <c r="X1417" s="321"/>
      <c r="Y1417" s="321"/>
    </row>
    <row r="1418" spans="1:25" customFormat="1" ht="15.75" customHeight="1" x14ac:dyDescent="0.2">
      <c r="A1418" s="304"/>
      <c r="B1418" s="304"/>
      <c r="C1418" s="304"/>
      <c r="D1418" s="304"/>
      <c r="E1418" s="304"/>
      <c r="F1418" s="304"/>
      <c r="G1418" s="304"/>
      <c r="H1418" s="304"/>
      <c r="I1418" s="304"/>
      <c r="J1418" s="304"/>
      <c r="K1418" s="304"/>
      <c r="L1418" s="304"/>
      <c r="M1418" s="304"/>
      <c r="N1418" s="304"/>
      <c r="O1418" s="304"/>
      <c r="P1418" s="304"/>
      <c r="Q1418" s="304"/>
      <c r="R1418" s="304"/>
      <c r="S1418" s="304"/>
      <c r="T1418" s="304"/>
      <c r="U1418" s="304"/>
      <c r="V1418" s="304"/>
      <c r="W1418" s="304"/>
      <c r="X1418" s="321"/>
      <c r="Y1418" s="321"/>
    </row>
    <row r="1419" spans="1:25" customFormat="1" ht="15.75" customHeight="1" x14ac:dyDescent="0.2">
      <c r="A1419" s="304"/>
      <c r="B1419" s="304"/>
      <c r="C1419" s="304"/>
      <c r="D1419" s="304"/>
      <c r="E1419" s="304"/>
      <c r="F1419" s="304"/>
      <c r="G1419" s="304"/>
      <c r="H1419" s="304"/>
      <c r="I1419" s="304"/>
      <c r="J1419" s="304"/>
      <c r="K1419" s="304"/>
      <c r="L1419" s="304"/>
      <c r="M1419" s="304"/>
      <c r="N1419" s="304"/>
      <c r="O1419" s="304"/>
      <c r="P1419" s="304"/>
      <c r="Q1419" s="304"/>
      <c r="R1419" s="304"/>
      <c r="S1419" s="304"/>
      <c r="T1419" s="304"/>
      <c r="U1419" s="304"/>
      <c r="V1419" s="304"/>
      <c r="W1419" s="304"/>
      <c r="X1419" s="321"/>
      <c r="Y1419" s="321"/>
    </row>
    <row r="1420" spans="1:25" customFormat="1" ht="15.75" customHeight="1" x14ac:dyDescent="0.2">
      <c r="A1420" s="304"/>
      <c r="B1420" s="304"/>
      <c r="C1420" s="304"/>
      <c r="D1420" s="304"/>
      <c r="E1420" s="304"/>
      <c r="F1420" s="304"/>
      <c r="G1420" s="304"/>
      <c r="H1420" s="304"/>
      <c r="I1420" s="304"/>
      <c r="J1420" s="304"/>
      <c r="K1420" s="304"/>
      <c r="L1420" s="304"/>
      <c r="M1420" s="304"/>
      <c r="N1420" s="304"/>
      <c r="O1420" s="304"/>
      <c r="P1420" s="304"/>
      <c r="Q1420" s="304"/>
      <c r="R1420" s="304"/>
      <c r="S1420" s="304"/>
      <c r="T1420" s="304"/>
      <c r="U1420" s="304"/>
      <c r="V1420" s="304"/>
      <c r="W1420" s="304"/>
      <c r="X1420" s="321"/>
      <c r="Y1420" s="321"/>
    </row>
    <row r="1421" spans="1:25" customFormat="1" ht="15.75" customHeight="1" x14ac:dyDescent="0.2">
      <c r="A1421" s="304"/>
      <c r="B1421" s="304"/>
      <c r="C1421" s="304"/>
      <c r="D1421" s="304"/>
      <c r="E1421" s="304"/>
      <c r="F1421" s="304"/>
      <c r="G1421" s="304"/>
      <c r="H1421" s="304"/>
      <c r="I1421" s="304"/>
      <c r="J1421" s="304"/>
      <c r="K1421" s="304"/>
      <c r="L1421" s="304"/>
      <c r="M1421" s="304"/>
      <c r="N1421" s="304"/>
      <c r="O1421" s="304"/>
      <c r="P1421" s="304"/>
      <c r="Q1421" s="304"/>
      <c r="R1421" s="304"/>
      <c r="S1421" s="304"/>
      <c r="T1421" s="304"/>
      <c r="U1421" s="304"/>
      <c r="V1421" s="304"/>
      <c r="W1421" s="304"/>
      <c r="X1421" s="321"/>
      <c r="Y1421" s="321"/>
    </row>
    <row r="1422" spans="1:25" customFormat="1" ht="15.75" customHeight="1" x14ac:dyDescent="0.2">
      <c r="A1422" s="304"/>
      <c r="B1422" s="304"/>
      <c r="C1422" s="304"/>
      <c r="D1422" s="304"/>
      <c r="E1422" s="304"/>
      <c r="F1422" s="304"/>
      <c r="G1422" s="304"/>
      <c r="H1422" s="304"/>
      <c r="I1422" s="304"/>
      <c r="J1422" s="304"/>
      <c r="K1422" s="304"/>
      <c r="L1422" s="304"/>
      <c r="M1422" s="304"/>
      <c r="N1422" s="304"/>
      <c r="O1422" s="304"/>
      <c r="P1422" s="304"/>
      <c r="Q1422" s="304"/>
      <c r="R1422" s="304"/>
      <c r="S1422" s="304"/>
      <c r="T1422" s="304"/>
      <c r="U1422" s="304"/>
      <c r="V1422" s="304"/>
      <c r="W1422" s="304"/>
      <c r="X1422" s="321"/>
      <c r="Y1422" s="321"/>
    </row>
    <row r="1423" spans="1:25" customFormat="1" ht="15.75" customHeight="1" x14ac:dyDescent="0.2">
      <c r="A1423" s="304"/>
      <c r="B1423" s="304"/>
      <c r="C1423" s="304"/>
      <c r="D1423" s="304"/>
      <c r="E1423" s="304"/>
      <c r="F1423" s="304"/>
      <c r="G1423" s="304"/>
      <c r="H1423" s="304"/>
      <c r="I1423" s="304"/>
      <c r="J1423" s="304"/>
      <c r="K1423" s="304"/>
      <c r="L1423" s="304"/>
      <c r="M1423" s="304"/>
      <c r="N1423" s="304"/>
      <c r="O1423" s="304"/>
      <c r="P1423" s="304"/>
      <c r="Q1423" s="304"/>
      <c r="R1423" s="304"/>
      <c r="S1423" s="304"/>
      <c r="T1423" s="304"/>
      <c r="U1423" s="304"/>
      <c r="V1423" s="304"/>
      <c r="W1423" s="304"/>
      <c r="X1423" s="321"/>
      <c r="Y1423" s="321"/>
    </row>
    <row r="1424" spans="1:25" customFormat="1" ht="15.75" customHeight="1" x14ac:dyDescent="0.2">
      <c r="A1424" s="304"/>
      <c r="B1424" s="304"/>
      <c r="C1424" s="304"/>
      <c r="D1424" s="304"/>
      <c r="E1424" s="304"/>
      <c r="F1424" s="304"/>
      <c r="G1424" s="304"/>
      <c r="H1424" s="304"/>
      <c r="I1424" s="304"/>
      <c r="J1424" s="304"/>
      <c r="K1424" s="304"/>
      <c r="L1424" s="304"/>
      <c r="M1424" s="304"/>
      <c r="N1424" s="304"/>
      <c r="O1424" s="304"/>
      <c r="P1424" s="304"/>
      <c r="Q1424" s="304"/>
      <c r="R1424" s="304"/>
      <c r="S1424" s="304"/>
      <c r="T1424" s="304"/>
      <c r="U1424" s="304"/>
      <c r="V1424" s="304"/>
      <c r="W1424" s="304"/>
      <c r="X1424" s="321"/>
      <c r="Y1424" s="321"/>
    </row>
    <row r="1425" spans="1:25" customFormat="1" ht="15.75" customHeight="1" x14ac:dyDescent="0.2">
      <c r="A1425" s="304"/>
      <c r="B1425" s="304"/>
      <c r="C1425" s="304"/>
      <c r="D1425" s="304"/>
      <c r="E1425" s="304"/>
      <c r="F1425" s="304"/>
      <c r="G1425" s="304"/>
      <c r="H1425" s="304"/>
      <c r="I1425" s="304"/>
      <c r="J1425" s="304"/>
      <c r="K1425" s="304"/>
      <c r="L1425" s="304"/>
      <c r="M1425" s="304"/>
      <c r="N1425" s="304"/>
      <c r="O1425" s="304"/>
      <c r="P1425" s="304"/>
      <c r="Q1425" s="304"/>
      <c r="R1425" s="304"/>
      <c r="S1425" s="304"/>
      <c r="T1425" s="304"/>
      <c r="U1425" s="304"/>
      <c r="V1425" s="304"/>
      <c r="W1425" s="304"/>
      <c r="X1425" s="321"/>
      <c r="Y1425" s="321"/>
    </row>
    <row r="1426" spans="1:25" customFormat="1" ht="15.75" customHeight="1" x14ac:dyDescent="0.2">
      <c r="A1426" s="304"/>
      <c r="B1426" s="304"/>
      <c r="C1426" s="304"/>
      <c r="D1426" s="304"/>
      <c r="E1426" s="304"/>
      <c r="F1426" s="304"/>
      <c r="G1426" s="304"/>
      <c r="H1426" s="304"/>
      <c r="I1426" s="304"/>
      <c r="J1426" s="304"/>
      <c r="K1426" s="304"/>
      <c r="L1426" s="304"/>
      <c r="M1426" s="304"/>
      <c r="N1426" s="304"/>
      <c r="O1426" s="304"/>
      <c r="P1426" s="304"/>
      <c r="Q1426" s="304"/>
      <c r="R1426" s="304"/>
      <c r="S1426" s="304"/>
      <c r="T1426" s="304"/>
      <c r="U1426" s="304"/>
      <c r="V1426" s="304"/>
      <c r="W1426" s="304"/>
      <c r="X1426" s="321"/>
      <c r="Y1426" s="321"/>
    </row>
    <row r="1427" spans="1:25" customFormat="1" ht="15.75" customHeight="1" x14ac:dyDescent="0.2">
      <c r="A1427" s="304"/>
      <c r="B1427" s="304"/>
      <c r="C1427" s="304"/>
      <c r="D1427" s="304"/>
      <c r="E1427" s="304"/>
      <c r="F1427" s="304"/>
      <c r="G1427" s="304"/>
      <c r="H1427" s="304"/>
      <c r="I1427" s="304"/>
      <c r="J1427" s="304"/>
      <c r="K1427" s="304"/>
      <c r="L1427" s="304"/>
      <c r="M1427" s="304"/>
      <c r="N1427" s="304"/>
      <c r="O1427" s="304"/>
      <c r="P1427" s="304"/>
      <c r="Q1427" s="304"/>
      <c r="R1427" s="304"/>
      <c r="S1427" s="304"/>
      <c r="T1427" s="304"/>
      <c r="U1427" s="304"/>
      <c r="V1427" s="304"/>
      <c r="W1427" s="304"/>
      <c r="X1427" s="321"/>
      <c r="Y1427" s="321"/>
    </row>
    <row r="1428" spans="1:25" customFormat="1" ht="15.75" customHeight="1" x14ac:dyDescent="0.2">
      <c r="A1428" s="304"/>
      <c r="B1428" s="304"/>
      <c r="C1428" s="304"/>
      <c r="D1428" s="304"/>
      <c r="E1428" s="304"/>
      <c r="F1428" s="304"/>
      <c r="G1428" s="304"/>
      <c r="H1428" s="304"/>
      <c r="I1428" s="304"/>
      <c r="J1428" s="304"/>
      <c r="K1428" s="304"/>
      <c r="L1428" s="304"/>
      <c r="M1428" s="304"/>
      <c r="N1428" s="304"/>
      <c r="O1428" s="304"/>
      <c r="P1428" s="304"/>
      <c r="Q1428" s="304"/>
      <c r="R1428" s="304"/>
      <c r="S1428" s="304"/>
      <c r="T1428" s="304"/>
      <c r="U1428" s="304"/>
      <c r="V1428" s="304"/>
      <c r="W1428" s="304"/>
      <c r="X1428" s="321"/>
      <c r="Y1428" s="321"/>
    </row>
    <row r="1429" spans="1:25" customFormat="1" ht="15.75" customHeight="1" x14ac:dyDescent="0.2">
      <c r="A1429" s="304"/>
      <c r="B1429" s="304"/>
      <c r="C1429" s="304"/>
      <c r="D1429" s="304"/>
      <c r="E1429" s="304"/>
      <c r="F1429" s="304"/>
      <c r="G1429" s="304"/>
      <c r="H1429" s="304"/>
      <c r="I1429" s="304"/>
      <c r="J1429" s="304"/>
      <c r="K1429" s="304"/>
      <c r="L1429" s="304"/>
      <c r="M1429" s="304"/>
      <c r="N1429" s="304"/>
      <c r="O1429" s="304"/>
      <c r="P1429" s="304"/>
      <c r="Q1429" s="304"/>
      <c r="R1429" s="304"/>
      <c r="S1429" s="304"/>
      <c r="T1429" s="304"/>
      <c r="U1429" s="304"/>
      <c r="V1429" s="304"/>
      <c r="W1429" s="304"/>
      <c r="X1429" s="321"/>
      <c r="Y1429" s="321"/>
    </row>
    <row r="1430" spans="1:25" customFormat="1" ht="15.75" customHeight="1" x14ac:dyDescent="0.2">
      <c r="A1430" s="304"/>
      <c r="B1430" s="304"/>
      <c r="C1430" s="304"/>
      <c r="D1430" s="304"/>
      <c r="E1430" s="304"/>
      <c r="F1430" s="304"/>
      <c r="G1430" s="304"/>
      <c r="H1430" s="304"/>
      <c r="I1430" s="304"/>
      <c r="J1430" s="304"/>
      <c r="K1430" s="304"/>
      <c r="L1430" s="304"/>
      <c r="M1430" s="304"/>
      <c r="N1430" s="304"/>
      <c r="O1430" s="304"/>
      <c r="P1430" s="304"/>
      <c r="Q1430" s="304"/>
      <c r="R1430" s="304"/>
      <c r="S1430" s="304"/>
      <c r="T1430" s="304"/>
      <c r="U1430" s="304"/>
      <c r="V1430" s="304"/>
      <c r="W1430" s="304"/>
      <c r="X1430" s="321"/>
      <c r="Y1430" s="321"/>
    </row>
    <row r="1431" spans="1:25" customFormat="1" ht="15.75" customHeight="1" x14ac:dyDescent="0.2">
      <c r="A1431" s="304"/>
      <c r="B1431" s="304"/>
      <c r="C1431" s="304"/>
      <c r="D1431" s="304"/>
      <c r="E1431" s="304"/>
      <c r="F1431" s="304"/>
      <c r="G1431" s="304"/>
      <c r="H1431" s="304"/>
      <c r="I1431" s="304"/>
      <c r="J1431" s="304"/>
      <c r="K1431" s="304"/>
      <c r="L1431" s="304"/>
      <c r="M1431" s="304"/>
      <c r="N1431" s="304"/>
      <c r="O1431" s="304"/>
      <c r="P1431" s="304"/>
      <c r="Q1431" s="304"/>
      <c r="R1431" s="304"/>
      <c r="S1431" s="304"/>
      <c r="T1431" s="304"/>
      <c r="U1431" s="304"/>
      <c r="V1431" s="304"/>
      <c r="W1431" s="304"/>
      <c r="X1431" s="321"/>
      <c r="Y1431" s="321"/>
    </row>
    <row r="1432" spans="1:25" customFormat="1" ht="15.75" customHeight="1" x14ac:dyDescent="0.2">
      <c r="A1432" s="304"/>
      <c r="B1432" s="304"/>
      <c r="C1432" s="304"/>
      <c r="D1432" s="304"/>
      <c r="E1432" s="304"/>
      <c r="F1432" s="304"/>
      <c r="G1432" s="304"/>
      <c r="H1432" s="304"/>
      <c r="I1432" s="304"/>
      <c r="J1432" s="304"/>
      <c r="K1432" s="304"/>
      <c r="L1432" s="304"/>
      <c r="M1432" s="304"/>
      <c r="N1432" s="304"/>
      <c r="O1432" s="304"/>
      <c r="P1432" s="304"/>
      <c r="Q1432" s="304"/>
      <c r="R1432" s="304"/>
      <c r="S1432" s="304"/>
      <c r="T1432" s="304"/>
      <c r="U1432" s="304"/>
      <c r="V1432" s="304"/>
      <c r="W1432" s="304"/>
      <c r="X1432" s="321"/>
      <c r="Y1432" s="321"/>
    </row>
    <row r="1433" spans="1:25" customFormat="1" ht="15.75" customHeight="1" x14ac:dyDescent="0.2">
      <c r="A1433" s="304"/>
      <c r="B1433" s="304"/>
      <c r="C1433" s="304"/>
      <c r="D1433" s="304"/>
      <c r="E1433" s="304"/>
      <c r="F1433" s="304"/>
      <c r="G1433" s="304"/>
      <c r="H1433" s="304"/>
      <c r="I1433" s="304"/>
      <c r="J1433" s="304"/>
      <c r="K1433" s="304"/>
      <c r="L1433" s="304"/>
      <c r="M1433" s="304"/>
      <c r="N1433" s="304"/>
      <c r="O1433" s="304"/>
      <c r="P1433" s="304"/>
      <c r="Q1433" s="304"/>
      <c r="R1433" s="304"/>
      <c r="S1433" s="304"/>
      <c r="T1433" s="304"/>
      <c r="U1433" s="304"/>
      <c r="V1433" s="304"/>
      <c r="W1433" s="304"/>
      <c r="X1433" s="321"/>
      <c r="Y1433" s="321"/>
    </row>
    <row r="1434" spans="1:25" customFormat="1" ht="15.75" customHeight="1" x14ac:dyDescent="0.2">
      <c r="A1434" s="304"/>
      <c r="B1434" s="304"/>
      <c r="C1434" s="304"/>
      <c r="D1434" s="304"/>
      <c r="E1434" s="304"/>
      <c r="F1434" s="304"/>
      <c r="G1434" s="304"/>
      <c r="H1434" s="304"/>
      <c r="I1434" s="304"/>
      <c r="J1434" s="304"/>
      <c r="K1434" s="304"/>
      <c r="L1434" s="304"/>
      <c r="M1434" s="304"/>
      <c r="N1434" s="304"/>
      <c r="O1434" s="304"/>
      <c r="P1434" s="304"/>
      <c r="Q1434" s="304"/>
      <c r="R1434" s="304"/>
      <c r="S1434" s="304"/>
      <c r="T1434" s="304"/>
      <c r="U1434" s="304"/>
      <c r="V1434" s="304"/>
      <c r="W1434" s="304"/>
      <c r="X1434" s="321"/>
      <c r="Y1434" s="321"/>
    </row>
    <row r="1435" spans="1:25" customFormat="1" ht="15.75" customHeight="1" x14ac:dyDescent="0.2">
      <c r="A1435" s="304"/>
      <c r="B1435" s="304"/>
      <c r="C1435" s="304"/>
      <c r="D1435" s="304"/>
      <c r="E1435" s="304"/>
      <c r="F1435" s="304"/>
      <c r="G1435" s="304"/>
      <c r="H1435" s="304"/>
      <c r="I1435" s="304"/>
      <c r="J1435" s="304"/>
      <c r="K1435" s="304"/>
      <c r="L1435" s="304"/>
      <c r="M1435" s="304"/>
      <c r="N1435" s="304"/>
      <c r="O1435" s="304"/>
      <c r="P1435" s="304"/>
      <c r="Q1435" s="304"/>
      <c r="R1435" s="304"/>
      <c r="S1435" s="304"/>
      <c r="T1435" s="304"/>
      <c r="U1435" s="304"/>
      <c r="V1435" s="304"/>
      <c r="W1435" s="304"/>
      <c r="X1435" s="321"/>
      <c r="Y1435" s="321"/>
    </row>
    <row r="1436" spans="1:25" customFormat="1" ht="15.75" customHeight="1" x14ac:dyDescent="0.2">
      <c r="A1436" s="304"/>
      <c r="B1436" s="304"/>
      <c r="C1436" s="304"/>
      <c r="D1436" s="304"/>
      <c r="E1436" s="304"/>
      <c r="F1436" s="304"/>
      <c r="G1436" s="304"/>
      <c r="H1436" s="304"/>
      <c r="I1436" s="304"/>
      <c r="J1436" s="304"/>
      <c r="K1436" s="304"/>
      <c r="L1436" s="304"/>
      <c r="M1436" s="304"/>
      <c r="N1436" s="304"/>
      <c r="O1436" s="304"/>
      <c r="P1436" s="304"/>
      <c r="Q1436" s="304"/>
      <c r="R1436" s="304"/>
      <c r="S1436" s="304"/>
      <c r="T1436" s="304"/>
      <c r="U1436" s="304"/>
      <c r="V1436" s="304"/>
      <c r="W1436" s="304"/>
      <c r="X1436" s="321"/>
      <c r="Y1436" s="321"/>
    </row>
    <row r="1437" spans="1:25" customFormat="1" ht="15.75" customHeight="1" x14ac:dyDescent="0.2">
      <c r="A1437" s="304"/>
      <c r="B1437" s="304"/>
      <c r="C1437" s="304"/>
      <c r="D1437" s="304"/>
      <c r="E1437" s="304"/>
      <c r="F1437" s="304"/>
      <c r="G1437" s="304"/>
      <c r="H1437" s="304"/>
      <c r="I1437" s="304"/>
      <c r="J1437" s="304"/>
      <c r="K1437" s="304"/>
      <c r="L1437" s="304"/>
      <c r="M1437" s="304"/>
      <c r="N1437" s="304"/>
      <c r="O1437" s="304"/>
      <c r="P1437" s="304"/>
      <c r="Q1437" s="304"/>
      <c r="R1437" s="304"/>
      <c r="S1437" s="304"/>
      <c r="T1437" s="304"/>
      <c r="U1437" s="304"/>
      <c r="V1437" s="304"/>
      <c r="W1437" s="304"/>
      <c r="X1437" s="321"/>
      <c r="Y1437" s="321"/>
    </row>
    <row r="1438" spans="1:25" customFormat="1" ht="15.75" customHeight="1" x14ac:dyDescent="0.2">
      <c r="A1438" s="304"/>
      <c r="B1438" s="304"/>
      <c r="C1438" s="304"/>
      <c r="D1438" s="304"/>
      <c r="E1438" s="304"/>
      <c r="F1438" s="304"/>
      <c r="G1438" s="304"/>
      <c r="H1438" s="304"/>
      <c r="I1438" s="304"/>
      <c r="J1438" s="304"/>
      <c r="K1438" s="304"/>
      <c r="L1438" s="304"/>
      <c r="M1438" s="304"/>
      <c r="N1438" s="304"/>
      <c r="O1438" s="304"/>
      <c r="P1438" s="304"/>
      <c r="Q1438" s="304"/>
      <c r="R1438" s="304"/>
      <c r="S1438" s="304"/>
      <c r="T1438" s="304"/>
      <c r="U1438" s="304"/>
      <c r="V1438" s="304"/>
      <c r="W1438" s="304"/>
      <c r="X1438" s="321"/>
      <c r="Y1438" s="321"/>
    </row>
    <row r="1439" spans="1:25" customFormat="1" ht="15.75" customHeight="1" x14ac:dyDescent="0.2">
      <c r="A1439" s="304"/>
      <c r="B1439" s="304"/>
      <c r="C1439" s="304"/>
      <c r="D1439" s="304"/>
      <c r="E1439" s="304"/>
      <c r="F1439" s="304"/>
      <c r="G1439" s="304"/>
      <c r="H1439" s="304"/>
      <c r="I1439" s="304"/>
      <c r="J1439" s="304"/>
      <c r="K1439" s="304"/>
      <c r="L1439" s="304"/>
      <c r="M1439" s="304"/>
      <c r="N1439" s="304"/>
      <c r="O1439" s="304"/>
      <c r="P1439" s="304"/>
      <c r="Q1439" s="304"/>
      <c r="R1439" s="304"/>
      <c r="S1439" s="304"/>
      <c r="T1439" s="304"/>
      <c r="U1439" s="304"/>
      <c r="V1439" s="304"/>
      <c r="W1439" s="304"/>
      <c r="X1439" s="321"/>
      <c r="Y1439" s="321"/>
    </row>
    <row r="1440" spans="1:25" customFormat="1" ht="15.75" customHeight="1" x14ac:dyDescent="0.2">
      <c r="A1440" s="304"/>
      <c r="B1440" s="304"/>
      <c r="C1440" s="304"/>
      <c r="D1440" s="304"/>
      <c r="E1440" s="304"/>
      <c r="F1440" s="304"/>
      <c r="G1440" s="304"/>
      <c r="H1440" s="304"/>
      <c r="I1440" s="304"/>
      <c r="J1440" s="304"/>
      <c r="K1440" s="304"/>
      <c r="L1440" s="304"/>
      <c r="M1440" s="304"/>
      <c r="N1440" s="304"/>
      <c r="O1440" s="304"/>
      <c r="P1440" s="304"/>
      <c r="Q1440" s="304"/>
      <c r="R1440" s="304"/>
      <c r="S1440" s="304"/>
      <c r="T1440" s="304"/>
      <c r="U1440" s="304"/>
      <c r="V1440" s="304"/>
      <c r="W1440" s="304"/>
      <c r="X1440" s="321"/>
      <c r="Y1440" s="321"/>
    </row>
    <row r="1441" spans="1:25" customFormat="1" ht="15.75" customHeight="1" x14ac:dyDescent="0.2">
      <c r="A1441" s="304"/>
      <c r="B1441" s="304"/>
      <c r="C1441" s="304"/>
      <c r="D1441" s="304"/>
      <c r="E1441" s="304"/>
      <c r="F1441" s="304"/>
      <c r="G1441" s="304"/>
      <c r="H1441" s="304"/>
      <c r="I1441" s="304"/>
      <c r="J1441" s="304"/>
      <c r="K1441" s="304"/>
      <c r="L1441" s="304"/>
      <c r="M1441" s="304"/>
      <c r="N1441" s="304"/>
      <c r="O1441" s="304"/>
      <c r="P1441" s="304"/>
      <c r="Q1441" s="304"/>
      <c r="R1441" s="304"/>
      <c r="S1441" s="304"/>
      <c r="T1441" s="304"/>
      <c r="U1441" s="304"/>
      <c r="V1441" s="304"/>
      <c r="W1441" s="304"/>
      <c r="X1441" s="321"/>
      <c r="Y1441" s="321"/>
    </row>
    <row r="1442" spans="1:25" customFormat="1" ht="15.75" customHeight="1" x14ac:dyDescent="0.2">
      <c r="A1442" s="304"/>
      <c r="B1442" s="304"/>
      <c r="C1442" s="304"/>
      <c r="D1442" s="304"/>
      <c r="E1442" s="304"/>
      <c r="F1442" s="304"/>
      <c r="G1442" s="304"/>
      <c r="H1442" s="304"/>
      <c r="I1442" s="304"/>
      <c r="J1442" s="304"/>
      <c r="K1442" s="304"/>
      <c r="L1442" s="304"/>
      <c r="M1442" s="304"/>
      <c r="N1442" s="304"/>
      <c r="O1442" s="304"/>
      <c r="P1442" s="304"/>
      <c r="Q1442" s="304"/>
      <c r="R1442" s="304"/>
      <c r="S1442" s="304"/>
      <c r="T1442" s="304"/>
      <c r="U1442" s="304"/>
      <c r="V1442" s="304"/>
      <c r="W1442" s="304"/>
      <c r="X1442" s="321"/>
      <c r="Y1442" s="321"/>
    </row>
    <row r="1804" spans="1:25" customFormat="1" ht="15.75" customHeight="1" x14ac:dyDescent="0.2">
      <c r="A1804" s="304"/>
      <c r="B1804" s="304"/>
      <c r="C1804" s="304"/>
      <c r="D1804" s="304"/>
      <c r="E1804" s="304"/>
      <c r="F1804" s="304"/>
      <c r="G1804" s="304"/>
      <c r="H1804" s="304"/>
      <c r="I1804" s="304"/>
      <c r="J1804" s="304"/>
      <c r="K1804" s="304"/>
      <c r="L1804" s="304"/>
      <c r="M1804" s="304"/>
      <c r="N1804" s="304"/>
      <c r="O1804" s="304"/>
      <c r="P1804" s="304"/>
      <c r="Q1804" s="304"/>
      <c r="R1804" s="304"/>
      <c r="S1804" s="304"/>
      <c r="T1804" s="304"/>
      <c r="U1804" s="304"/>
      <c r="V1804" s="304"/>
      <c r="W1804" s="304"/>
      <c r="X1804" s="321"/>
      <c r="Y1804" s="321"/>
    </row>
    <row r="1805" spans="1:25" customFormat="1" ht="15.75" customHeight="1" x14ac:dyDescent="0.2">
      <c r="A1805" s="304"/>
      <c r="B1805" s="304"/>
      <c r="C1805" s="304"/>
      <c r="D1805" s="304"/>
      <c r="E1805" s="304"/>
      <c r="F1805" s="304"/>
      <c r="G1805" s="304"/>
      <c r="H1805" s="304"/>
      <c r="I1805" s="304"/>
      <c r="J1805" s="304"/>
      <c r="K1805" s="304"/>
      <c r="L1805" s="304"/>
      <c r="M1805" s="304"/>
      <c r="N1805" s="304"/>
      <c r="O1805" s="304"/>
      <c r="P1805" s="304"/>
      <c r="Q1805" s="304"/>
      <c r="R1805" s="304"/>
      <c r="S1805" s="304"/>
      <c r="T1805" s="304"/>
      <c r="U1805" s="304"/>
      <c r="V1805" s="304"/>
      <c r="W1805" s="304"/>
      <c r="X1805" s="321"/>
      <c r="Y1805" s="321"/>
    </row>
    <row r="1806" spans="1:25" customFormat="1" ht="15.75" customHeight="1" x14ac:dyDescent="0.2">
      <c r="A1806" s="304"/>
      <c r="B1806" s="304"/>
      <c r="C1806" s="304"/>
      <c r="D1806" s="304"/>
      <c r="E1806" s="304"/>
      <c r="F1806" s="304"/>
      <c r="G1806" s="304"/>
      <c r="H1806" s="304"/>
      <c r="I1806" s="304"/>
      <c r="J1806" s="304"/>
      <c r="K1806" s="304"/>
      <c r="L1806" s="304"/>
      <c r="M1806" s="304"/>
      <c r="N1806" s="304"/>
      <c r="O1806" s="304"/>
      <c r="P1806" s="304"/>
      <c r="Q1806" s="304"/>
      <c r="R1806" s="304"/>
      <c r="S1806" s="304"/>
      <c r="T1806" s="304"/>
      <c r="U1806" s="304"/>
      <c r="V1806" s="304"/>
      <c r="W1806" s="304"/>
      <c r="X1806" s="321"/>
      <c r="Y1806" s="321"/>
    </row>
    <row r="1807" spans="1:25" customFormat="1" ht="15.75" customHeight="1" x14ac:dyDescent="0.2">
      <c r="A1807" s="304"/>
      <c r="B1807" s="304"/>
      <c r="C1807" s="304"/>
      <c r="D1807" s="304"/>
      <c r="E1807" s="304"/>
      <c r="F1807" s="304"/>
      <c r="G1807" s="304"/>
      <c r="H1807" s="304"/>
      <c r="I1807" s="304"/>
      <c r="J1807" s="304"/>
      <c r="K1807" s="304"/>
      <c r="L1807" s="304"/>
      <c r="M1807" s="304"/>
      <c r="N1807" s="304"/>
      <c r="O1807" s="304"/>
      <c r="P1807" s="304"/>
      <c r="Q1807" s="304"/>
      <c r="R1807" s="304"/>
      <c r="S1807" s="304"/>
      <c r="T1807" s="304"/>
      <c r="U1807" s="304"/>
      <c r="V1807" s="304"/>
      <c r="W1807" s="304"/>
      <c r="X1807" s="321"/>
      <c r="Y1807" s="321"/>
    </row>
    <row r="1808" spans="1:25" customFormat="1" ht="15.75" customHeight="1" x14ac:dyDescent="0.2">
      <c r="A1808" s="304"/>
      <c r="B1808" s="304"/>
      <c r="C1808" s="304"/>
      <c r="D1808" s="304"/>
      <c r="E1808" s="304"/>
      <c r="F1808" s="304"/>
      <c r="G1808" s="304"/>
      <c r="H1808" s="304"/>
      <c r="I1808" s="304"/>
      <c r="J1808" s="304"/>
      <c r="K1808" s="304"/>
      <c r="L1808" s="304"/>
      <c r="M1808" s="304"/>
      <c r="N1808" s="304"/>
      <c r="O1808" s="304"/>
      <c r="P1808" s="304"/>
      <c r="Q1808" s="304"/>
      <c r="R1808" s="304"/>
      <c r="S1808" s="304"/>
      <c r="T1808" s="304"/>
      <c r="U1808" s="304"/>
      <c r="V1808" s="304"/>
      <c r="W1808" s="304"/>
      <c r="X1808" s="321"/>
      <c r="Y1808" s="321"/>
    </row>
    <row r="1809" spans="1:25" customFormat="1" ht="15.75" customHeight="1" x14ac:dyDescent="0.2">
      <c r="A1809" s="304"/>
      <c r="B1809" s="304"/>
      <c r="C1809" s="304"/>
      <c r="D1809" s="304"/>
      <c r="E1809" s="304"/>
      <c r="F1809" s="304"/>
      <c r="G1809" s="304"/>
      <c r="H1809" s="304"/>
      <c r="I1809" s="304"/>
      <c r="J1809" s="304"/>
      <c r="K1809" s="304"/>
      <c r="L1809" s="304"/>
      <c r="M1809" s="304"/>
      <c r="N1809" s="304"/>
      <c r="O1809" s="304"/>
      <c r="P1809" s="304"/>
      <c r="Q1809" s="304"/>
      <c r="R1809" s="304"/>
      <c r="S1809" s="304"/>
      <c r="T1809" s="304"/>
      <c r="U1809" s="304"/>
      <c r="V1809" s="304"/>
      <c r="W1809" s="304"/>
      <c r="X1809" s="321"/>
      <c r="Y1809" s="321"/>
    </row>
    <row r="1810" spans="1:25" customFormat="1" ht="15.75" customHeight="1" x14ac:dyDescent="0.2">
      <c r="A1810" s="304"/>
      <c r="B1810" s="304"/>
      <c r="C1810" s="304"/>
      <c r="D1810" s="304"/>
      <c r="E1810" s="304"/>
      <c r="F1810" s="304"/>
      <c r="G1810" s="304"/>
      <c r="H1810" s="304"/>
      <c r="I1810" s="304"/>
      <c r="J1810" s="304"/>
      <c r="K1810" s="304"/>
      <c r="L1810" s="304"/>
      <c r="M1810" s="304"/>
      <c r="N1810" s="304"/>
      <c r="O1810" s="304"/>
      <c r="P1810" s="304"/>
      <c r="Q1810" s="304"/>
      <c r="R1810" s="304"/>
      <c r="S1810" s="304"/>
      <c r="T1810" s="304"/>
      <c r="U1810" s="304"/>
      <c r="V1810" s="304"/>
      <c r="W1810" s="304"/>
      <c r="X1810" s="321"/>
      <c r="Y1810" s="321"/>
    </row>
    <row r="1811" spans="1:25" customFormat="1" ht="15.75" customHeight="1" x14ac:dyDescent="0.2">
      <c r="A1811" s="304"/>
      <c r="B1811" s="304"/>
      <c r="C1811" s="304"/>
      <c r="D1811" s="304"/>
      <c r="E1811" s="304"/>
      <c r="F1811" s="304"/>
      <c r="G1811" s="304"/>
      <c r="H1811" s="304"/>
      <c r="I1811" s="304"/>
      <c r="J1811" s="304"/>
      <c r="K1811" s="304"/>
      <c r="L1811" s="304"/>
      <c r="M1811" s="304"/>
      <c r="N1811" s="304"/>
      <c r="O1811" s="304"/>
      <c r="P1811" s="304"/>
      <c r="Q1811" s="304"/>
      <c r="R1811" s="304"/>
      <c r="S1811" s="304"/>
      <c r="T1811" s="304"/>
      <c r="U1811" s="304"/>
      <c r="V1811" s="304"/>
      <c r="W1811" s="304"/>
      <c r="X1811" s="321"/>
      <c r="Y1811" s="321"/>
    </row>
    <row r="1813" spans="1:25" customFormat="1" ht="15.75" customHeight="1" x14ac:dyDescent="0.2">
      <c r="A1813" s="304"/>
      <c r="B1813" s="304"/>
      <c r="C1813" s="304"/>
      <c r="D1813" s="304"/>
      <c r="E1813" s="304"/>
      <c r="F1813" s="304"/>
      <c r="G1813" s="304"/>
      <c r="H1813" s="304"/>
      <c r="I1813" s="304"/>
      <c r="J1813" s="304"/>
      <c r="K1813" s="304"/>
      <c r="L1813" s="304"/>
      <c r="M1813" s="304"/>
      <c r="N1813" s="304"/>
      <c r="O1813" s="304"/>
      <c r="P1813" s="304"/>
      <c r="Q1813" s="304"/>
      <c r="R1813" s="304"/>
      <c r="S1813" s="304"/>
      <c r="T1813" s="304"/>
      <c r="U1813" s="304"/>
      <c r="V1813" s="304"/>
      <c r="W1813" s="304"/>
      <c r="X1813" s="321"/>
      <c r="Y1813" s="321"/>
    </row>
    <row r="1814" spans="1:25" customFormat="1" ht="15.75" customHeight="1" x14ac:dyDescent="0.2">
      <c r="A1814" s="304"/>
      <c r="B1814" s="304"/>
      <c r="C1814" s="304"/>
      <c r="D1814" s="304"/>
      <c r="E1814" s="304"/>
      <c r="F1814" s="304"/>
      <c r="G1814" s="304"/>
      <c r="H1814" s="304"/>
      <c r="I1814" s="304"/>
      <c r="J1814" s="304"/>
      <c r="K1814" s="304"/>
      <c r="L1814" s="304"/>
      <c r="M1814" s="304"/>
      <c r="N1814" s="304"/>
      <c r="O1814" s="304"/>
      <c r="P1814" s="304"/>
      <c r="Q1814" s="304"/>
      <c r="R1814" s="304"/>
      <c r="S1814" s="304"/>
      <c r="T1814" s="304"/>
      <c r="U1814" s="304"/>
      <c r="V1814" s="304"/>
      <c r="W1814" s="304"/>
      <c r="X1814" s="321"/>
      <c r="Y1814" s="321"/>
    </row>
    <row r="1815" spans="1:25" customFormat="1" ht="15.75" customHeight="1" x14ac:dyDescent="0.2">
      <c r="A1815" s="304"/>
      <c r="B1815" s="304"/>
      <c r="C1815" s="304"/>
      <c r="D1815" s="304"/>
      <c r="E1815" s="304"/>
      <c r="F1815" s="304"/>
      <c r="G1815" s="304"/>
      <c r="H1815" s="304"/>
      <c r="I1815" s="304"/>
      <c r="J1815" s="304"/>
      <c r="K1815" s="304"/>
      <c r="L1815" s="304"/>
      <c r="M1815" s="304"/>
      <c r="N1815" s="304"/>
      <c r="O1815" s="304"/>
      <c r="P1815" s="304"/>
      <c r="Q1815" s="304"/>
      <c r="R1815" s="304"/>
      <c r="S1815" s="304"/>
      <c r="T1815" s="304"/>
      <c r="U1815" s="304"/>
      <c r="V1815" s="304"/>
      <c r="W1815" s="304"/>
      <c r="X1815" s="321"/>
      <c r="Y1815" s="321"/>
    </row>
    <row r="1816" spans="1:25" customFormat="1" ht="15.75" customHeight="1" x14ac:dyDescent="0.2">
      <c r="A1816" s="304"/>
      <c r="B1816" s="304"/>
      <c r="C1816" s="304"/>
      <c r="D1816" s="304"/>
      <c r="E1816" s="304"/>
      <c r="F1816" s="304"/>
      <c r="G1816" s="304"/>
      <c r="H1816" s="304"/>
      <c r="I1816" s="304"/>
      <c r="J1816" s="304"/>
      <c r="K1816" s="304"/>
      <c r="L1816" s="304"/>
      <c r="M1816" s="304"/>
      <c r="N1816" s="304"/>
      <c r="O1816" s="304"/>
      <c r="P1816" s="304"/>
      <c r="Q1816" s="304"/>
      <c r="R1816" s="304"/>
      <c r="S1816" s="304"/>
      <c r="T1816" s="304"/>
      <c r="U1816" s="304"/>
      <c r="V1816" s="304"/>
      <c r="W1816" s="304"/>
      <c r="X1816" s="321"/>
      <c r="Y1816" s="321"/>
    </row>
    <row r="1817" spans="1:25" customFormat="1" ht="15.75" customHeight="1" x14ac:dyDescent="0.2">
      <c r="A1817" s="304"/>
      <c r="B1817" s="304"/>
      <c r="C1817" s="304"/>
      <c r="D1817" s="304"/>
      <c r="E1817" s="304"/>
      <c r="F1817" s="304"/>
      <c r="G1817" s="304"/>
      <c r="H1817" s="304"/>
      <c r="I1817" s="304"/>
      <c r="J1817" s="304"/>
      <c r="K1817" s="304"/>
      <c r="L1817" s="304"/>
      <c r="M1817" s="304"/>
      <c r="N1817" s="304"/>
      <c r="O1817" s="304"/>
      <c r="P1817" s="304"/>
      <c r="Q1817" s="304"/>
      <c r="R1817" s="304"/>
      <c r="S1817" s="304"/>
      <c r="T1817" s="304"/>
      <c r="U1817" s="304"/>
      <c r="V1817" s="304"/>
      <c r="W1817" s="304"/>
      <c r="X1817" s="321"/>
      <c r="Y1817" s="321"/>
    </row>
    <row r="1818" spans="1:25" customFormat="1" ht="15.75" customHeight="1" x14ac:dyDescent="0.2">
      <c r="A1818" s="304"/>
      <c r="B1818" s="304"/>
      <c r="C1818" s="304"/>
      <c r="D1818" s="304"/>
      <c r="E1818" s="304"/>
      <c r="F1818" s="304"/>
      <c r="G1818" s="304"/>
      <c r="H1818" s="304"/>
      <c r="I1818" s="304"/>
      <c r="J1818" s="304"/>
      <c r="K1818" s="304"/>
      <c r="L1818" s="304"/>
      <c r="M1818" s="304"/>
      <c r="N1818" s="304"/>
      <c r="O1818" s="304"/>
      <c r="P1818" s="304"/>
      <c r="Q1818" s="304"/>
      <c r="R1818" s="304"/>
      <c r="S1818" s="304"/>
      <c r="T1818" s="304"/>
      <c r="U1818" s="304"/>
      <c r="V1818" s="304"/>
      <c r="W1818" s="304"/>
      <c r="X1818" s="321"/>
      <c r="Y1818" s="321"/>
    </row>
    <row r="1819" spans="1:25" customFormat="1" ht="15.75" customHeight="1" x14ac:dyDescent="0.2">
      <c r="A1819" s="304"/>
      <c r="B1819" s="304"/>
      <c r="C1819" s="304"/>
      <c r="D1819" s="304"/>
      <c r="E1819" s="304"/>
      <c r="F1819" s="304"/>
      <c r="G1819" s="304"/>
      <c r="H1819" s="304"/>
      <c r="I1819" s="304"/>
      <c r="J1819" s="304"/>
      <c r="K1819" s="304"/>
      <c r="L1819" s="304"/>
      <c r="M1819" s="304"/>
      <c r="N1819" s="304"/>
      <c r="O1819" s="304"/>
      <c r="P1819" s="304"/>
      <c r="Q1819" s="304"/>
      <c r="R1819" s="304"/>
      <c r="S1819" s="304"/>
      <c r="T1819" s="304"/>
      <c r="U1819" s="304"/>
      <c r="V1819" s="304"/>
      <c r="W1819" s="304"/>
      <c r="X1819" s="321"/>
      <c r="Y1819" s="321"/>
    </row>
    <row r="1820" spans="1:25" customFormat="1" ht="15.75" customHeight="1" x14ac:dyDescent="0.2">
      <c r="A1820" s="304"/>
      <c r="B1820" s="304"/>
      <c r="C1820" s="304"/>
      <c r="D1820" s="304"/>
      <c r="E1820" s="304"/>
      <c r="F1820" s="304"/>
      <c r="G1820" s="304"/>
      <c r="H1820" s="304"/>
      <c r="I1820" s="304"/>
      <c r="J1820" s="304"/>
      <c r="K1820" s="304"/>
      <c r="L1820" s="304"/>
      <c r="M1820" s="304"/>
      <c r="N1820" s="304"/>
      <c r="O1820" s="304"/>
      <c r="P1820" s="304"/>
      <c r="Q1820" s="304"/>
      <c r="R1820" s="304"/>
      <c r="S1820" s="304"/>
      <c r="T1820" s="304"/>
      <c r="U1820" s="304"/>
      <c r="V1820" s="304"/>
      <c r="W1820" s="304"/>
      <c r="X1820" s="321"/>
      <c r="Y1820" s="321"/>
    </row>
    <row r="1821" spans="1:25" customFormat="1" ht="15.75" customHeight="1" x14ac:dyDescent="0.2">
      <c r="A1821" s="304"/>
      <c r="B1821" s="304"/>
      <c r="C1821" s="304"/>
      <c r="D1821" s="304"/>
      <c r="E1821" s="304"/>
      <c r="F1821" s="304"/>
      <c r="G1821" s="304"/>
      <c r="H1821" s="304"/>
      <c r="I1821" s="304"/>
      <c r="J1821" s="304"/>
      <c r="K1821" s="304"/>
      <c r="L1821" s="304"/>
      <c r="M1821" s="304"/>
      <c r="N1821" s="304"/>
      <c r="O1821" s="304"/>
      <c r="P1821" s="304"/>
      <c r="Q1821" s="304"/>
      <c r="R1821" s="304"/>
      <c r="S1821" s="304"/>
      <c r="T1821" s="304"/>
      <c r="U1821" s="304"/>
      <c r="V1821" s="304"/>
      <c r="W1821" s="304"/>
      <c r="X1821" s="321"/>
      <c r="Y1821" s="321"/>
    </row>
    <row r="1824" spans="1:25" customFormat="1" ht="15.75" customHeight="1" x14ac:dyDescent="0.2">
      <c r="A1824" s="304"/>
      <c r="B1824" s="304"/>
      <c r="C1824" s="304"/>
      <c r="D1824" s="304"/>
      <c r="E1824" s="304"/>
      <c r="F1824" s="304"/>
      <c r="G1824" s="304"/>
      <c r="H1824" s="304"/>
      <c r="I1824" s="304"/>
      <c r="J1824" s="304"/>
      <c r="K1824" s="304"/>
      <c r="L1824" s="304"/>
      <c r="M1824" s="304"/>
      <c r="N1824" s="304"/>
      <c r="O1824" s="304"/>
      <c r="P1824" s="304"/>
      <c r="Q1824" s="304"/>
      <c r="R1824" s="304"/>
      <c r="S1824" s="304"/>
      <c r="T1824" s="304"/>
      <c r="U1824" s="304"/>
      <c r="V1824" s="304"/>
      <c r="W1824" s="304"/>
      <c r="X1824" s="321"/>
      <c r="Y1824" s="321"/>
    </row>
    <row r="1825" spans="1:25" customFormat="1" ht="15.75" customHeight="1" x14ac:dyDescent="0.2">
      <c r="A1825" s="304"/>
      <c r="B1825" s="304"/>
      <c r="C1825" s="304"/>
      <c r="D1825" s="304"/>
      <c r="E1825" s="304"/>
      <c r="F1825" s="304"/>
      <c r="G1825" s="304"/>
      <c r="H1825" s="304"/>
      <c r="I1825" s="304"/>
      <c r="J1825" s="304"/>
      <c r="K1825" s="304"/>
      <c r="L1825" s="304"/>
      <c r="M1825" s="304"/>
      <c r="N1825" s="304"/>
      <c r="O1825" s="304"/>
      <c r="P1825" s="304"/>
      <c r="Q1825" s="304"/>
      <c r="R1825" s="304"/>
      <c r="S1825" s="304"/>
      <c r="T1825" s="304"/>
      <c r="U1825" s="304"/>
      <c r="V1825" s="304"/>
      <c r="W1825" s="304"/>
      <c r="X1825" s="321"/>
      <c r="Y1825" s="321"/>
    </row>
    <row r="1826" spans="1:25" customFormat="1" ht="15.75" customHeight="1" x14ac:dyDescent="0.2">
      <c r="A1826" s="304"/>
      <c r="B1826" s="304"/>
      <c r="C1826" s="304"/>
      <c r="D1826" s="304"/>
      <c r="E1826" s="304"/>
      <c r="F1826" s="304"/>
      <c r="G1826" s="304"/>
      <c r="H1826" s="304"/>
      <c r="I1826" s="304"/>
      <c r="J1826" s="304"/>
      <c r="K1826" s="304"/>
      <c r="L1826" s="304"/>
      <c r="M1826" s="304"/>
      <c r="N1826" s="304"/>
      <c r="O1826" s="304"/>
      <c r="P1826" s="304"/>
      <c r="Q1826" s="304"/>
      <c r="R1826" s="304"/>
      <c r="S1826" s="304"/>
      <c r="T1826" s="304"/>
      <c r="U1826" s="304"/>
      <c r="V1826" s="304"/>
      <c r="W1826" s="304"/>
      <c r="X1826" s="321"/>
      <c r="Y1826" s="321"/>
    </row>
    <row r="1827" spans="1:25" customFormat="1" ht="15.75" customHeight="1" x14ac:dyDescent="0.2">
      <c r="A1827" s="304"/>
      <c r="B1827" s="304"/>
      <c r="C1827" s="304"/>
      <c r="D1827" s="304"/>
      <c r="E1827" s="304"/>
      <c r="F1827" s="304"/>
      <c r="G1827" s="304"/>
      <c r="H1827" s="304"/>
      <c r="I1827" s="304"/>
      <c r="J1827" s="304"/>
      <c r="K1827" s="304"/>
      <c r="L1827" s="304"/>
      <c r="M1827" s="304"/>
      <c r="N1827" s="304"/>
      <c r="O1827" s="304"/>
      <c r="P1827" s="304"/>
      <c r="Q1827" s="304"/>
      <c r="R1827" s="304"/>
      <c r="S1827" s="304"/>
      <c r="T1827" s="304"/>
      <c r="U1827" s="304"/>
      <c r="V1827" s="304"/>
      <c r="W1827" s="304"/>
      <c r="X1827" s="321"/>
      <c r="Y1827" s="321"/>
    </row>
    <row r="1829" spans="1:25" customFormat="1" ht="15.75" customHeight="1" x14ac:dyDescent="0.2">
      <c r="A1829" s="304"/>
      <c r="B1829" s="304"/>
      <c r="C1829" s="304"/>
      <c r="D1829" s="304"/>
      <c r="E1829" s="304"/>
      <c r="F1829" s="304"/>
      <c r="G1829" s="304"/>
      <c r="H1829" s="304"/>
      <c r="I1829" s="304"/>
      <c r="J1829" s="304"/>
      <c r="K1829" s="304"/>
      <c r="L1829" s="304"/>
      <c r="M1829" s="304"/>
      <c r="N1829" s="304"/>
      <c r="O1829" s="304"/>
      <c r="P1829" s="304"/>
      <c r="Q1829" s="304"/>
      <c r="R1829" s="304"/>
      <c r="S1829" s="304"/>
      <c r="T1829" s="304"/>
      <c r="U1829" s="304"/>
      <c r="V1829" s="304"/>
      <c r="W1829" s="304"/>
      <c r="X1829" s="321"/>
      <c r="Y1829" s="321"/>
    </row>
    <row r="1830" spans="1:25" customFormat="1" ht="15.75" customHeight="1" x14ac:dyDescent="0.2">
      <c r="A1830" s="304"/>
      <c r="B1830" s="304"/>
      <c r="C1830" s="304"/>
      <c r="D1830" s="304"/>
      <c r="E1830" s="304"/>
      <c r="F1830" s="304"/>
      <c r="G1830" s="304"/>
      <c r="H1830" s="304"/>
      <c r="I1830" s="304"/>
      <c r="J1830" s="304"/>
      <c r="K1830" s="304"/>
      <c r="L1830" s="304"/>
      <c r="M1830" s="304"/>
      <c r="N1830" s="304"/>
      <c r="O1830" s="304"/>
      <c r="P1830" s="304"/>
      <c r="Q1830" s="304"/>
      <c r="R1830" s="304"/>
      <c r="S1830" s="304"/>
      <c r="T1830" s="304"/>
      <c r="U1830" s="304"/>
      <c r="V1830" s="304"/>
      <c r="W1830" s="304"/>
      <c r="X1830" s="321"/>
      <c r="Y1830" s="321"/>
    </row>
    <row r="1831" spans="1:25" customFormat="1" ht="15.75" customHeight="1" x14ac:dyDescent="0.2">
      <c r="A1831" s="304"/>
      <c r="B1831" s="304"/>
      <c r="C1831" s="304"/>
      <c r="D1831" s="304"/>
      <c r="E1831" s="304"/>
      <c r="F1831" s="304"/>
      <c r="G1831" s="304"/>
      <c r="H1831" s="304"/>
      <c r="I1831" s="304"/>
      <c r="J1831" s="304"/>
      <c r="K1831" s="304"/>
      <c r="L1831" s="304"/>
      <c r="M1831" s="304"/>
      <c r="N1831" s="304"/>
      <c r="O1831" s="304"/>
      <c r="P1831" s="304"/>
      <c r="Q1831" s="304"/>
      <c r="R1831" s="304"/>
      <c r="S1831" s="304"/>
      <c r="T1831" s="304"/>
      <c r="U1831" s="304"/>
      <c r="V1831" s="304"/>
      <c r="W1831" s="304"/>
      <c r="X1831" s="321"/>
      <c r="Y1831" s="321"/>
    </row>
    <row r="1832" spans="1:25" customFormat="1" ht="15.75" customHeight="1" x14ac:dyDescent="0.2">
      <c r="A1832" s="304"/>
      <c r="B1832" s="304"/>
      <c r="C1832" s="304"/>
      <c r="D1832" s="304"/>
      <c r="E1832" s="304"/>
      <c r="F1832" s="304"/>
      <c r="G1832" s="304"/>
      <c r="H1832" s="304"/>
      <c r="I1832" s="304"/>
      <c r="J1832" s="304"/>
      <c r="K1832" s="304"/>
      <c r="L1832" s="304"/>
      <c r="M1832" s="304"/>
      <c r="N1832" s="304"/>
      <c r="O1832" s="304"/>
      <c r="P1832" s="304"/>
      <c r="Q1832" s="304"/>
      <c r="R1832" s="304"/>
      <c r="S1832" s="304"/>
      <c r="T1832" s="304"/>
      <c r="U1832" s="304"/>
      <c r="V1832" s="304"/>
      <c r="W1832" s="304"/>
      <c r="X1832" s="321"/>
      <c r="Y1832" s="321"/>
    </row>
    <row r="1834" spans="1:25" customFormat="1" ht="15.75" customHeight="1" x14ac:dyDescent="0.2">
      <c r="A1834" s="304"/>
      <c r="B1834" s="304"/>
      <c r="C1834" s="304"/>
      <c r="D1834" s="304"/>
      <c r="E1834" s="304"/>
      <c r="F1834" s="304"/>
      <c r="G1834" s="304"/>
      <c r="H1834" s="304"/>
      <c r="I1834" s="304"/>
      <c r="J1834" s="304"/>
      <c r="K1834" s="304"/>
      <c r="L1834" s="304"/>
      <c r="M1834" s="304"/>
      <c r="N1834" s="304"/>
      <c r="O1834" s="304"/>
      <c r="P1834" s="304"/>
      <c r="Q1834" s="304"/>
      <c r="R1834" s="304"/>
      <c r="S1834" s="304"/>
      <c r="T1834" s="304"/>
      <c r="U1834" s="304"/>
      <c r="V1834" s="304"/>
      <c r="W1834" s="304"/>
      <c r="X1834" s="321"/>
      <c r="Y1834" s="321"/>
    </row>
    <row r="1835" spans="1:25" customFormat="1" ht="15.75" customHeight="1" x14ac:dyDescent="0.2">
      <c r="A1835" s="304"/>
      <c r="B1835" s="304"/>
      <c r="C1835" s="304"/>
      <c r="D1835" s="304"/>
      <c r="E1835" s="304"/>
      <c r="F1835" s="304"/>
      <c r="G1835" s="304"/>
      <c r="H1835" s="304"/>
      <c r="I1835" s="304"/>
      <c r="J1835" s="304"/>
      <c r="K1835" s="304"/>
      <c r="L1835" s="304"/>
      <c r="M1835" s="304"/>
      <c r="N1835" s="304"/>
      <c r="O1835" s="304"/>
      <c r="P1835" s="304"/>
      <c r="Q1835" s="304"/>
      <c r="R1835" s="304"/>
      <c r="S1835" s="304"/>
      <c r="T1835" s="304"/>
      <c r="U1835" s="304"/>
      <c r="V1835" s="304"/>
      <c r="W1835" s="304"/>
      <c r="X1835" s="321"/>
      <c r="Y1835" s="321"/>
    </row>
    <row r="1836" spans="1:25" customFormat="1" ht="15.75" customHeight="1" x14ac:dyDescent="0.2">
      <c r="A1836" s="304"/>
      <c r="B1836" s="304"/>
      <c r="C1836" s="304"/>
      <c r="D1836" s="304"/>
      <c r="E1836" s="304"/>
      <c r="F1836" s="304"/>
      <c r="G1836" s="304"/>
      <c r="H1836" s="304"/>
      <c r="I1836" s="304"/>
      <c r="J1836" s="304"/>
      <c r="K1836" s="304"/>
      <c r="L1836" s="304"/>
      <c r="M1836" s="304"/>
      <c r="N1836" s="304"/>
      <c r="O1836" s="304"/>
      <c r="P1836" s="304"/>
      <c r="Q1836" s="304"/>
      <c r="R1836" s="304"/>
      <c r="S1836" s="304"/>
      <c r="T1836" s="304"/>
      <c r="U1836" s="304"/>
      <c r="V1836" s="304"/>
      <c r="W1836" s="304"/>
      <c r="X1836" s="321"/>
      <c r="Y1836" s="321"/>
    </row>
    <row r="1837" spans="1:25" customFormat="1" ht="15.75" customHeight="1" x14ac:dyDescent="0.2">
      <c r="A1837" s="304"/>
      <c r="B1837" s="304"/>
      <c r="C1837" s="304"/>
      <c r="D1837" s="304"/>
      <c r="E1837" s="304"/>
      <c r="F1837" s="304"/>
      <c r="G1837" s="304"/>
      <c r="H1837" s="304"/>
      <c r="I1837" s="304"/>
      <c r="J1837" s="304"/>
      <c r="K1837" s="304"/>
      <c r="L1837" s="304"/>
      <c r="M1837" s="304"/>
      <c r="N1837" s="304"/>
      <c r="O1837" s="304"/>
      <c r="P1837" s="304"/>
      <c r="Q1837" s="304"/>
      <c r="R1837" s="304"/>
      <c r="S1837" s="304"/>
      <c r="T1837" s="304"/>
      <c r="U1837" s="304"/>
      <c r="V1837" s="304"/>
      <c r="W1837" s="304"/>
      <c r="X1837" s="321"/>
      <c r="Y1837" s="321"/>
    </row>
    <row r="1839" spans="1:25" customFormat="1" ht="15.75" customHeight="1" x14ac:dyDescent="0.2">
      <c r="A1839" s="304"/>
      <c r="B1839" s="304"/>
      <c r="C1839" s="304"/>
      <c r="D1839" s="304"/>
      <c r="E1839" s="304"/>
      <c r="F1839" s="304"/>
      <c r="G1839" s="304"/>
      <c r="H1839" s="304"/>
      <c r="I1839" s="304"/>
      <c r="J1839" s="304"/>
      <c r="K1839" s="304"/>
      <c r="L1839" s="304"/>
      <c r="M1839" s="304"/>
      <c r="N1839" s="304"/>
      <c r="O1839" s="304"/>
      <c r="P1839" s="304"/>
      <c r="Q1839" s="304"/>
      <c r="R1839" s="304"/>
      <c r="S1839" s="304"/>
      <c r="T1839" s="304"/>
      <c r="U1839" s="304"/>
      <c r="V1839" s="304"/>
      <c r="W1839" s="304"/>
      <c r="X1839" s="321"/>
      <c r="Y1839" s="321"/>
    </row>
    <row r="1840" spans="1:25" customFormat="1" ht="15.75" customHeight="1" x14ac:dyDescent="0.2">
      <c r="A1840" s="304"/>
      <c r="B1840" s="304"/>
      <c r="C1840" s="304"/>
      <c r="D1840" s="304"/>
      <c r="E1840" s="304"/>
      <c r="F1840" s="304"/>
      <c r="G1840" s="304"/>
      <c r="H1840" s="304"/>
      <c r="I1840" s="304"/>
      <c r="J1840" s="304"/>
      <c r="K1840" s="304"/>
      <c r="L1840" s="304"/>
      <c r="M1840" s="304"/>
      <c r="N1840" s="304"/>
      <c r="O1840" s="304"/>
      <c r="P1840" s="304"/>
      <c r="Q1840" s="304"/>
      <c r="R1840" s="304"/>
      <c r="S1840" s="304"/>
      <c r="T1840" s="304"/>
      <c r="U1840" s="304"/>
      <c r="V1840" s="304"/>
      <c r="W1840" s="304"/>
      <c r="X1840" s="321"/>
      <c r="Y1840" s="321"/>
    </row>
    <row r="1841" spans="1:25" customFormat="1" ht="15.75" customHeight="1" x14ac:dyDescent="0.2">
      <c r="A1841" s="304"/>
      <c r="B1841" s="304"/>
      <c r="C1841" s="304"/>
      <c r="D1841" s="304"/>
      <c r="E1841" s="304"/>
      <c r="F1841" s="304"/>
      <c r="G1841" s="304"/>
      <c r="H1841" s="304"/>
      <c r="I1841" s="304"/>
      <c r="J1841" s="304"/>
      <c r="K1841" s="304"/>
      <c r="L1841" s="304"/>
      <c r="M1841" s="304"/>
      <c r="N1841" s="304"/>
      <c r="O1841" s="304"/>
      <c r="P1841" s="304"/>
      <c r="Q1841" s="304"/>
      <c r="R1841" s="304"/>
      <c r="S1841" s="304"/>
      <c r="T1841" s="304"/>
      <c r="U1841" s="304"/>
      <c r="V1841" s="304"/>
      <c r="W1841" s="304"/>
      <c r="X1841" s="321"/>
      <c r="Y1841" s="321"/>
    </row>
    <row r="1842" spans="1:25" customFormat="1" ht="15.75" customHeight="1" x14ac:dyDescent="0.2">
      <c r="A1842" s="304"/>
      <c r="B1842" s="304"/>
      <c r="C1842" s="304"/>
      <c r="D1842" s="304"/>
      <c r="E1842" s="304"/>
      <c r="F1842" s="304"/>
      <c r="G1842" s="304"/>
      <c r="H1842" s="304"/>
      <c r="I1842" s="304"/>
      <c r="J1842" s="304"/>
      <c r="K1842" s="304"/>
      <c r="L1842" s="304"/>
      <c r="M1842" s="304"/>
      <c r="N1842" s="304"/>
      <c r="O1842" s="304"/>
      <c r="P1842" s="304"/>
      <c r="Q1842" s="304"/>
      <c r="R1842" s="304"/>
      <c r="S1842" s="304"/>
      <c r="T1842" s="304"/>
      <c r="U1842" s="304"/>
      <c r="V1842" s="304"/>
      <c r="W1842" s="304"/>
      <c r="X1842" s="321"/>
      <c r="Y1842" s="321"/>
    </row>
    <row r="1844" spans="1:25" customFormat="1" ht="15.75" customHeight="1" x14ac:dyDescent="0.2">
      <c r="A1844" s="304"/>
      <c r="B1844" s="304"/>
      <c r="C1844" s="304"/>
      <c r="D1844" s="304"/>
      <c r="E1844" s="304"/>
      <c r="F1844" s="304"/>
      <c r="G1844" s="304"/>
      <c r="H1844" s="304"/>
      <c r="I1844" s="304"/>
      <c r="J1844" s="304"/>
      <c r="K1844" s="304"/>
      <c r="L1844" s="304"/>
      <c r="M1844" s="304"/>
      <c r="N1844" s="304"/>
      <c r="O1844" s="304"/>
      <c r="P1844" s="304"/>
      <c r="Q1844" s="304"/>
      <c r="R1844" s="304"/>
      <c r="S1844" s="304"/>
      <c r="T1844" s="304"/>
      <c r="U1844" s="304"/>
      <c r="V1844" s="304"/>
      <c r="W1844" s="304"/>
      <c r="X1844" s="321"/>
      <c r="Y1844" s="321"/>
    </row>
    <row r="1845" spans="1:25" customFormat="1" ht="15.75" customHeight="1" x14ac:dyDescent="0.2">
      <c r="A1845" s="304"/>
      <c r="B1845" s="304"/>
      <c r="C1845" s="304"/>
      <c r="D1845" s="304"/>
      <c r="E1845" s="304"/>
      <c r="F1845" s="304"/>
      <c r="G1845" s="304"/>
      <c r="H1845" s="304"/>
      <c r="I1845" s="304"/>
      <c r="J1845" s="304"/>
      <c r="K1845" s="304"/>
      <c r="L1845" s="304"/>
      <c r="M1845" s="304"/>
      <c r="N1845" s="304"/>
      <c r="O1845" s="304"/>
      <c r="P1845" s="304"/>
      <c r="Q1845" s="304"/>
      <c r="R1845" s="304"/>
      <c r="S1845" s="304"/>
      <c r="T1845" s="304"/>
      <c r="U1845" s="304"/>
      <c r="V1845" s="304"/>
      <c r="W1845" s="304"/>
      <c r="X1845" s="321"/>
      <c r="Y1845" s="321"/>
    </row>
    <row r="1846" spans="1:25" customFormat="1" ht="15.75" customHeight="1" x14ac:dyDescent="0.2">
      <c r="A1846" s="304"/>
      <c r="B1846" s="304"/>
      <c r="C1846" s="304"/>
      <c r="D1846" s="304"/>
      <c r="E1846" s="304"/>
      <c r="F1846" s="304"/>
      <c r="G1846" s="304"/>
      <c r="H1846" s="304"/>
      <c r="I1846" s="304"/>
      <c r="J1846" s="304"/>
      <c r="K1846" s="304"/>
      <c r="L1846" s="304"/>
      <c r="M1846" s="304"/>
      <c r="N1846" s="304"/>
      <c r="O1846" s="304"/>
      <c r="P1846" s="304"/>
      <c r="Q1846" s="304"/>
      <c r="R1846" s="304"/>
      <c r="S1846" s="304"/>
      <c r="T1846" s="304"/>
      <c r="U1846" s="304"/>
      <c r="V1846" s="304"/>
      <c r="W1846" s="304"/>
      <c r="X1846" s="321"/>
      <c r="Y1846" s="321"/>
    </row>
    <row r="1847" spans="1:25" customFormat="1" ht="15.75" customHeight="1" x14ac:dyDescent="0.2">
      <c r="A1847" s="304"/>
      <c r="B1847" s="304"/>
      <c r="C1847" s="304"/>
      <c r="D1847" s="304"/>
      <c r="E1847" s="304"/>
      <c r="F1847" s="304"/>
      <c r="G1847" s="304"/>
      <c r="H1847" s="304"/>
      <c r="I1847" s="304"/>
      <c r="J1847" s="304"/>
      <c r="K1847" s="304"/>
      <c r="L1847" s="304"/>
      <c r="M1847" s="304"/>
      <c r="N1847" s="304"/>
      <c r="O1847" s="304"/>
      <c r="P1847" s="304"/>
      <c r="Q1847" s="304"/>
      <c r="R1847" s="304"/>
      <c r="S1847" s="304"/>
      <c r="T1847" s="304"/>
      <c r="U1847" s="304"/>
      <c r="V1847" s="304"/>
      <c r="W1847" s="304"/>
      <c r="X1847" s="321"/>
      <c r="Y1847" s="321"/>
    </row>
    <row r="1849" spans="1:25" customFormat="1" ht="15.75" customHeight="1" x14ac:dyDescent="0.2">
      <c r="A1849" s="304"/>
      <c r="B1849" s="304"/>
      <c r="C1849" s="304"/>
      <c r="D1849" s="304"/>
      <c r="E1849" s="304"/>
      <c r="F1849" s="304"/>
      <c r="G1849" s="304"/>
      <c r="H1849" s="304"/>
      <c r="I1849" s="304"/>
      <c r="J1849" s="304"/>
      <c r="K1849" s="304"/>
      <c r="L1849" s="304"/>
      <c r="M1849" s="304"/>
      <c r="N1849" s="304"/>
      <c r="O1849" s="304"/>
      <c r="P1849" s="304"/>
      <c r="Q1849" s="304"/>
      <c r="R1849" s="304"/>
      <c r="S1849" s="304"/>
      <c r="T1849" s="304"/>
      <c r="U1849" s="304"/>
      <c r="V1849" s="304"/>
      <c r="W1849" s="304"/>
      <c r="X1849" s="321"/>
      <c r="Y1849" s="321"/>
    </row>
    <row r="1850" spans="1:25" customFormat="1" ht="15.75" customHeight="1" x14ac:dyDescent="0.2">
      <c r="A1850" s="304"/>
      <c r="B1850" s="304"/>
      <c r="C1850" s="304"/>
      <c r="D1850" s="304"/>
      <c r="E1850" s="304"/>
      <c r="F1850" s="304"/>
      <c r="G1850" s="304"/>
      <c r="H1850" s="304"/>
      <c r="I1850" s="304"/>
      <c r="J1850" s="304"/>
      <c r="K1850" s="304"/>
      <c r="L1850" s="304"/>
      <c r="M1850" s="304"/>
      <c r="N1850" s="304"/>
      <c r="O1850" s="304"/>
      <c r="P1850" s="304"/>
      <c r="Q1850" s="304"/>
      <c r="R1850" s="304"/>
      <c r="S1850" s="304"/>
      <c r="T1850" s="304"/>
      <c r="U1850" s="304"/>
      <c r="V1850" s="304"/>
      <c r="W1850" s="304"/>
      <c r="X1850" s="321"/>
      <c r="Y1850" s="321"/>
    </row>
    <row r="1851" spans="1:25" customFormat="1" ht="15.75" customHeight="1" x14ac:dyDescent="0.2">
      <c r="A1851" s="304"/>
      <c r="B1851" s="304"/>
      <c r="C1851" s="304"/>
      <c r="D1851" s="304"/>
      <c r="E1851" s="304"/>
      <c r="F1851" s="304"/>
      <c r="G1851" s="304"/>
      <c r="H1851" s="304"/>
      <c r="I1851" s="304"/>
      <c r="J1851" s="304"/>
      <c r="K1851" s="304"/>
      <c r="L1851" s="304"/>
      <c r="M1851" s="304"/>
      <c r="N1851" s="304"/>
      <c r="O1851" s="304"/>
      <c r="P1851" s="304"/>
      <c r="Q1851" s="304"/>
      <c r="R1851" s="304"/>
      <c r="S1851" s="304"/>
      <c r="T1851" s="304"/>
      <c r="U1851" s="304"/>
      <c r="V1851" s="304"/>
      <c r="W1851" s="304"/>
      <c r="X1851" s="321"/>
      <c r="Y1851" s="321"/>
    </row>
    <row r="1852" spans="1:25" customFormat="1" ht="15.75" customHeight="1" x14ac:dyDescent="0.2">
      <c r="A1852" s="304"/>
      <c r="B1852" s="304"/>
      <c r="C1852" s="304"/>
      <c r="D1852" s="304"/>
      <c r="E1852" s="304"/>
      <c r="F1852" s="304"/>
      <c r="G1852" s="304"/>
      <c r="H1852" s="304"/>
      <c r="I1852" s="304"/>
      <c r="J1852" s="304"/>
      <c r="K1852" s="304"/>
      <c r="L1852" s="304"/>
      <c r="M1852" s="304"/>
      <c r="N1852" s="304"/>
      <c r="O1852" s="304"/>
      <c r="P1852" s="304"/>
      <c r="Q1852" s="304"/>
      <c r="R1852" s="304"/>
      <c r="S1852" s="304"/>
      <c r="T1852" s="304"/>
      <c r="U1852" s="304"/>
      <c r="V1852" s="304"/>
      <c r="W1852" s="304"/>
      <c r="X1852" s="321"/>
      <c r="Y1852" s="321"/>
    </row>
    <row r="1853" spans="1:25" customFormat="1" ht="15.75" customHeight="1" x14ac:dyDescent="0.2">
      <c r="A1853" s="304"/>
      <c r="B1853" s="304"/>
      <c r="C1853" s="304"/>
      <c r="D1853" s="304"/>
      <c r="E1853" s="304"/>
      <c r="F1853" s="304"/>
      <c r="G1853" s="304"/>
      <c r="H1853" s="304"/>
      <c r="I1853" s="304"/>
      <c r="J1853" s="304"/>
      <c r="K1853" s="304"/>
      <c r="L1853" s="304"/>
      <c r="M1853" s="304"/>
      <c r="N1853" s="304"/>
      <c r="O1853" s="304"/>
      <c r="P1853" s="304"/>
      <c r="Q1853" s="304"/>
      <c r="R1853" s="304"/>
      <c r="S1853" s="304"/>
      <c r="T1853" s="304"/>
      <c r="U1853" s="304"/>
      <c r="V1853" s="304"/>
      <c r="W1853" s="304"/>
      <c r="X1853" s="321"/>
      <c r="Y1853" s="321"/>
    </row>
    <row r="1855" spans="1:25" customFormat="1" ht="15.75" customHeight="1" x14ac:dyDescent="0.2">
      <c r="A1855" s="304"/>
      <c r="B1855" s="304"/>
      <c r="C1855" s="304"/>
      <c r="D1855" s="304"/>
      <c r="E1855" s="304"/>
      <c r="F1855" s="304"/>
      <c r="G1855" s="304"/>
      <c r="H1855" s="304"/>
      <c r="I1855" s="304"/>
      <c r="J1855" s="304"/>
      <c r="K1855" s="304"/>
      <c r="L1855" s="304"/>
      <c r="M1855" s="304"/>
      <c r="N1855" s="304"/>
      <c r="O1855" s="304"/>
      <c r="P1855" s="304"/>
      <c r="Q1855" s="304"/>
      <c r="R1855" s="304"/>
      <c r="S1855" s="304"/>
      <c r="T1855" s="304"/>
      <c r="U1855" s="304"/>
      <c r="V1855" s="304"/>
      <c r="W1855" s="304"/>
      <c r="X1855" s="321"/>
      <c r="Y1855" s="321"/>
    </row>
    <row r="1856" spans="1:25" customFormat="1" ht="15.75" customHeight="1" x14ac:dyDescent="0.2">
      <c r="A1856" s="304"/>
      <c r="B1856" s="304"/>
      <c r="C1856" s="304"/>
      <c r="D1856" s="304"/>
      <c r="E1856" s="304"/>
      <c r="F1856" s="304"/>
      <c r="G1856" s="304"/>
      <c r="H1856" s="304"/>
      <c r="I1856" s="304"/>
      <c r="J1856" s="304"/>
      <c r="K1856" s="304"/>
      <c r="L1856" s="304"/>
      <c r="M1856" s="304"/>
      <c r="N1856" s="304"/>
      <c r="O1856" s="304"/>
      <c r="P1856" s="304"/>
      <c r="Q1856" s="304"/>
      <c r="R1856" s="304"/>
      <c r="S1856" s="304"/>
      <c r="T1856" s="304"/>
      <c r="U1856" s="304"/>
      <c r="V1856" s="304"/>
      <c r="W1856" s="304"/>
      <c r="X1856" s="321"/>
      <c r="Y1856" s="321"/>
    </row>
    <row r="1857" spans="1:25" customFormat="1" ht="15.75" customHeight="1" x14ac:dyDescent="0.2">
      <c r="A1857" s="304"/>
      <c r="B1857" s="304"/>
      <c r="C1857" s="304"/>
      <c r="D1857" s="304"/>
      <c r="E1857" s="304"/>
      <c r="F1857" s="304"/>
      <c r="G1857" s="304"/>
      <c r="H1857" s="304"/>
      <c r="I1857" s="304"/>
      <c r="J1857" s="304"/>
      <c r="K1857" s="304"/>
      <c r="L1857" s="304"/>
      <c r="M1857" s="304"/>
      <c r="N1857" s="304"/>
      <c r="O1857" s="304"/>
      <c r="P1857" s="304"/>
      <c r="Q1857" s="304"/>
      <c r="R1857" s="304"/>
      <c r="S1857" s="304"/>
      <c r="T1857" s="304"/>
      <c r="U1857" s="304"/>
      <c r="V1857" s="304"/>
      <c r="W1857" s="304"/>
      <c r="X1857" s="321"/>
      <c r="Y1857" s="321"/>
    </row>
    <row r="1858" spans="1:25" customFormat="1" ht="15.75" customHeight="1" x14ac:dyDescent="0.2">
      <c r="A1858" s="304"/>
      <c r="B1858" s="304"/>
      <c r="C1858" s="304"/>
      <c r="D1858" s="304"/>
      <c r="E1858" s="304"/>
      <c r="F1858" s="304"/>
      <c r="G1858" s="304"/>
      <c r="H1858" s="304"/>
      <c r="I1858" s="304"/>
      <c r="J1858" s="304"/>
      <c r="K1858" s="304"/>
      <c r="L1858" s="304"/>
      <c r="M1858" s="304"/>
      <c r="N1858" s="304"/>
      <c r="O1858" s="304"/>
      <c r="P1858" s="304"/>
      <c r="Q1858" s="304"/>
      <c r="R1858" s="304"/>
      <c r="S1858" s="304"/>
      <c r="T1858" s="304"/>
      <c r="U1858" s="304"/>
      <c r="V1858" s="304"/>
      <c r="W1858" s="304"/>
      <c r="X1858" s="321"/>
      <c r="Y1858" s="321"/>
    </row>
    <row r="1860" spans="1:25" customFormat="1" ht="15.75" customHeight="1" x14ac:dyDescent="0.2">
      <c r="A1860" s="304"/>
      <c r="B1860" s="304"/>
      <c r="C1860" s="304"/>
      <c r="D1860" s="304"/>
      <c r="E1860" s="304"/>
      <c r="F1860" s="304"/>
      <c r="G1860" s="304"/>
      <c r="H1860" s="304"/>
      <c r="I1860" s="304"/>
      <c r="J1860" s="304"/>
      <c r="K1860" s="304"/>
      <c r="L1860" s="304"/>
      <c r="M1860" s="304"/>
      <c r="N1860" s="304"/>
      <c r="O1860" s="304"/>
      <c r="P1860" s="304"/>
      <c r="Q1860" s="304"/>
      <c r="R1860" s="304"/>
      <c r="S1860" s="304"/>
      <c r="T1860" s="304"/>
      <c r="U1860" s="304"/>
      <c r="V1860" s="304"/>
      <c r="W1860" s="304"/>
      <c r="X1860" s="321"/>
      <c r="Y1860" s="321"/>
    </row>
    <row r="1861" spans="1:25" customFormat="1" ht="15.75" customHeight="1" x14ac:dyDescent="0.2">
      <c r="A1861" s="304"/>
      <c r="B1861" s="304"/>
      <c r="C1861" s="304"/>
      <c r="D1861" s="304"/>
      <c r="E1861" s="304"/>
      <c r="F1861" s="304"/>
      <c r="G1861" s="304"/>
      <c r="H1861" s="304"/>
      <c r="I1861" s="304"/>
      <c r="J1861" s="304"/>
      <c r="K1861" s="304"/>
      <c r="L1861" s="304"/>
      <c r="M1861" s="304"/>
      <c r="N1861" s="304"/>
      <c r="O1861" s="304"/>
      <c r="P1861" s="304"/>
      <c r="Q1861" s="304"/>
      <c r="R1861" s="304"/>
      <c r="S1861" s="304"/>
      <c r="T1861" s="304"/>
      <c r="U1861" s="304"/>
      <c r="V1861" s="304"/>
      <c r="W1861" s="304"/>
      <c r="X1861" s="321"/>
      <c r="Y1861" s="321"/>
    </row>
    <row r="1862" spans="1:25" customFormat="1" ht="15.75" customHeight="1" x14ac:dyDescent="0.2">
      <c r="A1862" s="304"/>
      <c r="B1862" s="304"/>
      <c r="C1862" s="304"/>
      <c r="D1862" s="304"/>
      <c r="E1862" s="304"/>
      <c r="F1862" s="304"/>
      <c r="G1862" s="304"/>
      <c r="H1862" s="304"/>
      <c r="I1862" s="304"/>
      <c r="J1862" s="304"/>
      <c r="K1862" s="304"/>
      <c r="L1862" s="304"/>
      <c r="M1862" s="304"/>
      <c r="N1862" s="304"/>
      <c r="O1862" s="304"/>
      <c r="P1862" s="304"/>
      <c r="Q1862" s="304"/>
      <c r="R1862" s="304"/>
      <c r="S1862" s="304"/>
      <c r="T1862" s="304"/>
      <c r="U1862" s="304"/>
      <c r="V1862" s="304"/>
      <c r="W1862" s="304"/>
      <c r="X1862" s="321"/>
      <c r="Y1862" s="321"/>
    </row>
    <row r="1863" spans="1:25" customFormat="1" ht="15.75" customHeight="1" x14ac:dyDescent="0.2">
      <c r="A1863" s="304"/>
      <c r="B1863" s="304"/>
      <c r="C1863" s="304"/>
      <c r="D1863" s="304"/>
      <c r="E1863" s="304"/>
      <c r="F1863" s="304"/>
      <c r="G1863" s="304"/>
      <c r="H1863" s="304"/>
      <c r="I1863" s="304"/>
      <c r="J1863" s="304"/>
      <c r="K1863" s="304"/>
      <c r="L1863" s="304"/>
      <c r="M1863" s="304"/>
      <c r="N1863" s="304"/>
      <c r="O1863" s="304"/>
      <c r="P1863" s="304"/>
      <c r="Q1863" s="304"/>
      <c r="R1863" s="304"/>
      <c r="S1863" s="304"/>
      <c r="T1863" s="304"/>
      <c r="U1863" s="304"/>
      <c r="V1863" s="304"/>
      <c r="W1863" s="304"/>
      <c r="X1863" s="321"/>
      <c r="Y1863" s="321"/>
    </row>
    <row r="1865" spans="1:25" customFormat="1" ht="15.75" customHeight="1" x14ac:dyDescent="0.2">
      <c r="A1865" s="304"/>
      <c r="B1865" s="304"/>
      <c r="C1865" s="304"/>
      <c r="D1865" s="304"/>
      <c r="E1865" s="304"/>
      <c r="F1865" s="304"/>
      <c r="G1865" s="304"/>
      <c r="H1865" s="304"/>
      <c r="I1865" s="304"/>
      <c r="J1865" s="304"/>
      <c r="K1865" s="304"/>
      <c r="L1865" s="304"/>
      <c r="M1865" s="304"/>
      <c r="N1865" s="304"/>
      <c r="O1865" s="304"/>
      <c r="P1865" s="304"/>
      <c r="Q1865" s="304"/>
      <c r="R1865" s="304"/>
      <c r="S1865" s="304"/>
      <c r="T1865" s="304"/>
      <c r="U1865" s="304"/>
      <c r="V1865" s="304"/>
      <c r="W1865" s="304"/>
      <c r="X1865" s="321"/>
      <c r="Y1865" s="321"/>
    </row>
    <row r="1866" spans="1:25" customFormat="1" ht="15.75" customHeight="1" x14ac:dyDescent="0.2">
      <c r="A1866" s="304"/>
      <c r="B1866" s="304"/>
      <c r="C1866" s="304"/>
      <c r="D1866" s="304"/>
      <c r="E1866" s="304"/>
      <c r="F1866" s="304"/>
      <c r="G1866" s="304"/>
      <c r="H1866" s="304"/>
      <c r="I1866" s="304"/>
      <c r="J1866" s="304"/>
      <c r="K1866" s="304"/>
      <c r="L1866" s="304"/>
      <c r="M1866" s="304"/>
      <c r="N1866" s="304"/>
      <c r="O1866" s="304"/>
      <c r="P1866" s="304"/>
      <c r="Q1866" s="304"/>
      <c r="R1866" s="304"/>
      <c r="S1866" s="304"/>
      <c r="T1866" s="304"/>
      <c r="U1866" s="304"/>
      <c r="V1866" s="304"/>
      <c r="W1866" s="304"/>
      <c r="X1866" s="321"/>
      <c r="Y1866" s="321"/>
    </row>
    <row r="1867" spans="1:25" customFormat="1" ht="15.75" customHeight="1" x14ac:dyDescent="0.2">
      <c r="A1867" s="304"/>
      <c r="B1867" s="304"/>
      <c r="C1867" s="304"/>
      <c r="D1867" s="304"/>
      <c r="E1867" s="304"/>
      <c r="F1867" s="304"/>
      <c r="G1867" s="304"/>
      <c r="H1867" s="304"/>
      <c r="I1867" s="304"/>
      <c r="J1867" s="304"/>
      <c r="K1867" s="304"/>
      <c r="L1867" s="304"/>
      <c r="M1867" s="304"/>
      <c r="N1867" s="304"/>
      <c r="O1867" s="304"/>
      <c r="P1867" s="304"/>
      <c r="Q1867" s="304"/>
      <c r="R1867" s="304"/>
      <c r="S1867" s="304"/>
      <c r="T1867" s="304"/>
      <c r="U1867" s="304"/>
      <c r="V1867" s="304"/>
      <c r="W1867" s="304"/>
      <c r="X1867" s="321"/>
      <c r="Y1867" s="321"/>
    </row>
    <row r="1868" spans="1:25" customFormat="1" ht="15.75" customHeight="1" x14ac:dyDescent="0.2">
      <c r="A1868" s="304"/>
      <c r="B1868" s="304"/>
      <c r="C1868" s="304"/>
      <c r="D1868" s="304"/>
      <c r="E1868" s="304"/>
      <c r="F1868" s="304"/>
      <c r="G1868" s="304"/>
      <c r="H1868" s="304"/>
      <c r="I1868" s="304"/>
      <c r="J1868" s="304"/>
      <c r="K1868" s="304"/>
      <c r="L1868" s="304"/>
      <c r="M1868" s="304"/>
      <c r="N1868" s="304"/>
      <c r="O1868" s="304"/>
      <c r="P1868" s="304"/>
      <c r="Q1868" s="304"/>
      <c r="R1868" s="304"/>
      <c r="S1868" s="304"/>
      <c r="T1868" s="304"/>
      <c r="U1868" s="304"/>
      <c r="V1868" s="304"/>
      <c r="W1868" s="304"/>
      <c r="X1868" s="321"/>
      <c r="Y1868" s="321"/>
    </row>
    <row r="2608" spans="1:25" customFormat="1" ht="15.75" customHeight="1" x14ac:dyDescent="0.2">
      <c r="A2608" s="304"/>
      <c r="B2608" s="304"/>
      <c r="C2608" s="304"/>
      <c r="D2608" s="304"/>
      <c r="E2608" s="304"/>
      <c r="F2608" s="304"/>
      <c r="G2608" s="304"/>
      <c r="H2608" s="304"/>
      <c r="I2608" s="304"/>
      <c r="J2608" s="304"/>
      <c r="K2608" s="304"/>
      <c r="L2608" s="304"/>
      <c r="M2608" s="304"/>
      <c r="N2608" s="304"/>
      <c r="O2608" s="304"/>
      <c r="P2608" s="304"/>
      <c r="Q2608" s="304"/>
      <c r="R2608" s="304"/>
      <c r="S2608" s="304"/>
      <c r="T2608" s="304"/>
      <c r="U2608" s="304"/>
      <c r="V2608" s="304"/>
      <c r="W2608" s="304"/>
      <c r="X2608" s="321"/>
      <c r="Y2608" s="321"/>
    </row>
    <row r="2609" spans="1:25" customFormat="1" ht="15.75" customHeight="1" x14ac:dyDescent="0.2">
      <c r="A2609" s="304"/>
      <c r="B2609" s="304"/>
      <c r="C2609" s="304"/>
      <c r="D2609" s="304"/>
      <c r="E2609" s="304"/>
      <c r="F2609" s="304"/>
      <c r="G2609" s="304"/>
      <c r="H2609" s="304"/>
      <c r="I2609" s="304"/>
      <c r="J2609" s="304"/>
      <c r="K2609" s="304"/>
      <c r="L2609" s="304"/>
      <c r="M2609" s="304"/>
      <c r="N2609" s="304"/>
      <c r="O2609" s="304"/>
      <c r="P2609" s="304"/>
      <c r="Q2609" s="304"/>
      <c r="R2609" s="304"/>
      <c r="S2609" s="304"/>
      <c r="T2609" s="304"/>
      <c r="U2609" s="304"/>
      <c r="V2609" s="304"/>
      <c r="W2609" s="304"/>
      <c r="X2609" s="321"/>
      <c r="Y2609" s="321"/>
    </row>
    <row r="2610" spans="1:25" customFormat="1" ht="15.75" customHeight="1" x14ac:dyDescent="0.2">
      <c r="A2610" s="304"/>
      <c r="B2610" s="304"/>
      <c r="C2610" s="304"/>
      <c r="D2610" s="304"/>
      <c r="E2610" s="304"/>
      <c r="F2610" s="304"/>
      <c r="G2610" s="304"/>
      <c r="H2610" s="304"/>
      <c r="I2610" s="304"/>
      <c r="J2610" s="304"/>
      <c r="K2610" s="304"/>
      <c r="L2610" s="304"/>
      <c r="M2610" s="304"/>
      <c r="N2610" s="304"/>
      <c r="O2610" s="304"/>
      <c r="P2610" s="304"/>
      <c r="Q2610" s="304"/>
      <c r="R2610" s="304"/>
      <c r="S2610" s="304"/>
      <c r="T2610" s="304"/>
      <c r="U2610" s="304"/>
      <c r="V2610" s="304"/>
      <c r="W2610" s="304"/>
      <c r="X2610" s="321"/>
      <c r="Y2610" s="321"/>
    </row>
    <row r="2611" spans="1:25" customFormat="1" ht="15.75" customHeight="1" x14ac:dyDescent="0.2">
      <c r="A2611" s="304"/>
      <c r="B2611" s="304"/>
      <c r="C2611" s="304"/>
      <c r="D2611" s="304"/>
      <c r="E2611" s="304"/>
      <c r="F2611" s="304"/>
      <c r="G2611" s="304"/>
      <c r="H2611" s="304"/>
      <c r="I2611" s="304"/>
      <c r="J2611" s="304"/>
      <c r="K2611" s="304"/>
      <c r="L2611" s="304"/>
      <c r="M2611" s="304"/>
      <c r="N2611" s="304"/>
      <c r="O2611" s="304"/>
      <c r="P2611" s="304"/>
      <c r="Q2611" s="304"/>
      <c r="R2611" s="304"/>
      <c r="S2611" s="304"/>
      <c r="T2611" s="304"/>
      <c r="U2611" s="304"/>
      <c r="V2611" s="304"/>
      <c r="W2611" s="304"/>
      <c r="X2611" s="321"/>
      <c r="Y2611" s="321"/>
    </row>
    <row r="2612" spans="1:25" customFormat="1" ht="15.75" customHeight="1" x14ac:dyDescent="0.2">
      <c r="A2612" s="304"/>
      <c r="B2612" s="304"/>
      <c r="C2612" s="304"/>
      <c r="D2612" s="304"/>
      <c r="E2612" s="304"/>
      <c r="F2612" s="304"/>
      <c r="G2612" s="304"/>
      <c r="H2612" s="304"/>
      <c r="I2612" s="304"/>
      <c r="J2612" s="304"/>
      <c r="K2612" s="304"/>
      <c r="L2612" s="304"/>
      <c r="M2612" s="304"/>
      <c r="N2612" s="304"/>
      <c r="O2612" s="304"/>
      <c r="P2612" s="304"/>
      <c r="Q2612" s="304"/>
      <c r="R2612" s="304"/>
      <c r="S2612" s="304"/>
      <c r="T2612" s="304"/>
      <c r="U2612" s="304"/>
      <c r="V2612" s="304"/>
      <c r="W2612" s="304"/>
      <c r="X2612" s="321"/>
      <c r="Y2612" s="321"/>
    </row>
    <row r="2613" spans="1:25" customFormat="1" ht="15.75" customHeight="1" x14ac:dyDescent="0.2">
      <c r="A2613" s="304"/>
      <c r="B2613" s="304"/>
      <c r="C2613" s="304"/>
      <c r="D2613" s="304"/>
      <c r="E2613" s="304"/>
      <c r="F2613" s="304"/>
      <c r="G2613" s="304"/>
      <c r="H2613" s="304"/>
      <c r="I2613" s="304"/>
      <c r="J2613" s="304"/>
      <c r="K2613" s="304"/>
      <c r="L2613" s="304"/>
      <c r="M2613" s="304"/>
      <c r="N2613" s="304"/>
      <c r="O2613" s="304"/>
      <c r="P2613" s="304"/>
      <c r="Q2613" s="304"/>
      <c r="R2613" s="304"/>
      <c r="S2613" s="304"/>
      <c r="T2613" s="304"/>
      <c r="U2613" s="304"/>
      <c r="V2613" s="304"/>
      <c r="W2613" s="304"/>
      <c r="X2613" s="321"/>
      <c r="Y2613" s="321"/>
    </row>
    <row r="2614" spans="1:25" customFormat="1" ht="15.75" customHeight="1" x14ac:dyDescent="0.2">
      <c r="A2614" s="304"/>
      <c r="B2614" s="304"/>
      <c r="C2614" s="304"/>
      <c r="D2614" s="304"/>
      <c r="E2614" s="304"/>
      <c r="F2614" s="304"/>
      <c r="G2614" s="304"/>
      <c r="H2614" s="304"/>
      <c r="I2614" s="304"/>
      <c r="J2614" s="304"/>
      <c r="K2614" s="304"/>
      <c r="L2614" s="304"/>
      <c r="M2614" s="304"/>
      <c r="N2614" s="304"/>
      <c r="O2614" s="304"/>
      <c r="P2614" s="304"/>
      <c r="Q2614" s="304"/>
      <c r="R2614" s="304"/>
      <c r="S2614" s="304"/>
      <c r="T2614" s="304"/>
      <c r="U2614" s="304"/>
      <c r="V2614" s="304"/>
      <c r="W2614" s="304"/>
      <c r="X2614" s="321"/>
      <c r="Y2614" s="321"/>
    </row>
    <row r="2615" spans="1:25" customFormat="1" ht="15.75" customHeight="1" x14ac:dyDescent="0.2">
      <c r="A2615" s="304"/>
      <c r="B2615" s="304"/>
      <c r="C2615" s="304"/>
      <c r="D2615" s="304"/>
      <c r="E2615" s="304"/>
      <c r="F2615" s="304"/>
      <c r="G2615" s="304"/>
      <c r="H2615" s="304"/>
      <c r="I2615" s="304"/>
      <c r="J2615" s="304"/>
      <c r="K2615" s="304"/>
      <c r="L2615" s="304"/>
      <c r="M2615" s="304"/>
      <c r="N2615" s="304"/>
      <c r="O2615" s="304"/>
      <c r="P2615" s="304"/>
      <c r="Q2615" s="304"/>
      <c r="R2615" s="304"/>
      <c r="S2615" s="304"/>
      <c r="T2615" s="304"/>
      <c r="U2615" s="304"/>
      <c r="V2615" s="304"/>
      <c r="W2615" s="304"/>
      <c r="X2615" s="321"/>
      <c r="Y2615" s="321"/>
    </row>
    <row r="2616" spans="1:25" customFormat="1" ht="15.75" customHeight="1" x14ac:dyDescent="0.2">
      <c r="A2616" s="304"/>
      <c r="B2616" s="304"/>
      <c r="C2616" s="304"/>
      <c r="D2616" s="304"/>
      <c r="E2616" s="304"/>
      <c r="F2616" s="304"/>
      <c r="G2616" s="304"/>
      <c r="H2616" s="304"/>
      <c r="I2616" s="304"/>
      <c r="J2616" s="304"/>
      <c r="K2616" s="304"/>
      <c r="L2616" s="304"/>
      <c r="M2616" s="304"/>
      <c r="N2616" s="304"/>
      <c r="O2616" s="304"/>
      <c r="P2616" s="304"/>
      <c r="Q2616" s="304"/>
      <c r="R2616" s="304"/>
      <c r="S2616" s="304"/>
      <c r="T2616" s="304"/>
      <c r="U2616" s="304"/>
      <c r="V2616" s="304"/>
      <c r="W2616" s="304"/>
      <c r="X2616" s="321"/>
      <c r="Y2616" s="321"/>
    </row>
    <row r="2617" spans="1:25" customFormat="1" ht="15.75" customHeight="1" x14ac:dyDescent="0.2">
      <c r="A2617" s="304"/>
      <c r="B2617" s="304"/>
      <c r="C2617" s="304"/>
      <c r="D2617" s="304"/>
      <c r="E2617" s="304"/>
      <c r="F2617" s="304"/>
      <c r="G2617" s="304"/>
      <c r="H2617" s="304"/>
      <c r="I2617" s="304"/>
      <c r="J2617" s="304"/>
      <c r="K2617" s="304"/>
      <c r="L2617" s="304"/>
      <c r="M2617" s="304"/>
      <c r="N2617" s="304"/>
      <c r="O2617" s="304"/>
      <c r="P2617" s="304"/>
      <c r="Q2617" s="304"/>
      <c r="R2617" s="304"/>
      <c r="S2617" s="304"/>
      <c r="T2617" s="304"/>
      <c r="U2617" s="304"/>
      <c r="V2617" s="304"/>
      <c r="W2617" s="304"/>
      <c r="X2617" s="321"/>
      <c r="Y2617" s="321"/>
    </row>
    <row r="2618" spans="1:25" customFormat="1" ht="15.75" customHeight="1" x14ac:dyDescent="0.2">
      <c r="A2618" s="304"/>
      <c r="B2618" s="304"/>
      <c r="C2618" s="304"/>
      <c r="D2618" s="304"/>
      <c r="E2618" s="304"/>
      <c r="F2618" s="304"/>
      <c r="G2618" s="304"/>
      <c r="H2618" s="304"/>
      <c r="I2618" s="304"/>
      <c r="J2618" s="304"/>
      <c r="K2618" s="304"/>
      <c r="L2618" s="304"/>
      <c r="M2618" s="304"/>
      <c r="N2618" s="304"/>
      <c r="O2618" s="304"/>
      <c r="P2618" s="304"/>
      <c r="Q2618" s="304"/>
      <c r="R2618" s="304"/>
      <c r="S2618" s="304"/>
      <c r="T2618" s="304"/>
      <c r="U2618" s="304"/>
      <c r="V2618" s="304"/>
      <c r="W2618" s="304"/>
      <c r="X2618" s="321"/>
      <c r="Y2618" s="321"/>
    </row>
    <row r="2619" spans="1:25" customFormat="1" ht="15.75" customHeight="1" x14ac:dyDescent="0.2">
      <c r="A2619" s="304"/>
      <c r="B2619" s="304"/>
      <c r="C2619" s="304"/>
      <c r="D2619" s="304"/>
      <c r="E2619" s="304"/>
      <c r="F2619" s="304"/>
      <c r="G2619" s="304"/>
      <c r="H2619" s="304"/>
      <c r="I2619" s="304"/>
      <c r="J2619" s="304"/>
      <c r="K2619" s="304"/>
      <c r="L2619" s="304"/>
      <c r="M2619" s="304"/>
      <c r="N2619" s="304"/>
      <c r="O2619" s="304"/>
      <c r="P2619" s="304"/>
      <c r="Q2619" s="304"/>
      <c r="R2619" s="304"/>
      <c r="S2619" s="304"/>
      <c r="T2619" s="304"/>
      <c r="U2619" s="304"/>
      <c r="V2619" s="304"/>
      <c r="W2619" s="304"/>
      <c r="X2619" s="321"/>
      <c r="Y2619" s="321"/>
    </row>
    <row r="2620" spans="1:25" customFormat="1" ht="15.75" customHeight="1" x14ac:dyDescent="0.2">
      <c r="A2620" s="304"/>
      <c r="B2620" s="304"/>
      <c r="C2620" s="304"/>
      <c r="D2620" s="304"/>
      <c r="E2620" s="304"/>
      <c r="F2620" s="304"/>
      <c r="G2620" s="304"/>
      <c r="H2620" s="304"/>
      <c r="I2620" s="304"/>
      <c r="J2620" s="304"/>
      <c r="K2620" s="304"/>
      <c r="L2620" s="304"/>
      <c r="M2620" s="304"/>
      <c r="N2620" s="304"/>
      <c r="O2620" s="304"/>
      <c r="P2620" s="304"/>
      <c r="Q2620" s="304"/>
      <c r="R2620" s="304"/>
      <c r="S2620" s="304"/>
      <c r="T2620" s="304"/>
      <c r="U2620" s="304"/>
      <c r="V2620" s="304"/>
      <c r="W2620" s="304"/>
      <c r="X2620" s="321"/>
      <c r="Y2620" s="321"/>
    </row>
    <row r="2621" spans="1:25" customFormat="1" ht="15.75" customHeight="1" x14ac:dyDescent="0.2">
      <c r="A2621" s="304"/>
      <c r="B2621" s="304"/>
      <c r="C2621" s="304"/>
      <c r="D2621" s="304"/>
      <c r="E2621" s="304"/>
      <c r="F2621" s="304"/>
      <c r="G2621" s="304"/>
      <c r="H2621" s="304"/>
      <c r="I2621" s="304"/>
      <c r="J2621" s="304"/>
      <c r="K2621" s="304"/>
      <c r="L2621" s="304"/>
      <c r="M2621" s="304"/>
      <c r="N2621" s="304"/>
      <c r="O2621" s="304"/>
      <c r="P2621" s="304"/>
      <c r="Q2621" s="304"/>
      <c r="R2621" s="304"/>
      <c r="S2621" s="304"/>
      <c r="T2621" s="304"/>
      <c r="U2621" s="304"/>
      <c r="V2621" s="304"/>
      <c r="W2621" s="304"/>
      <c r="X2621" s="321"/>
      <c r="Y2621" s="321"/>
    </row>
    <row r="2622" spans="1:25" customFormat="1" ht="15.75" customHeight="1" x14ac:dyDescent="0.2">
      <c r="A2622" s="304"/>
      <c r="B2622" s="304"/>
      <c r="C2622" s="304"/>
      <c r="D2622" s="304"/>
      <c r="E2622" s="304"/>
      <c r="F2622" s="304"/>
      <c r="G2622" s="304"/>
      <c r="H2622" s="304"/>
      <c r="I2622" s="304"/>
      <c r="J2622" s="304"/>
      <c r="K2622" s="304"/>
      <c r="L2622" s="304"/>
      <c r="M2622" s="304"/>
      <c r="N2622" s="304"/>
      <c r="O2622" s="304"/>
      <c r="P2622" s="304"/>
      <c r="Q2622" s="304"/>
      <c r="R2622" s="304"/>
      <c r="S2622" s="304"/>
      <c r="T2622" s="304"/>
      <c r="U2622" s="304"/>
      <c r="V2622" s="304"/>
      <c r="W2622" s="304"/>
      <c r="X2622" s="321"/>
      <c r="Y2622" s="321"/>
    </row>
    <row r="2623" spans="1:25" customFormat="1" ht="15.75" customHeight="1" x14ac:dyDescent="0.2">
      <c r="A2623" s="304"/>
      <c r="B2623" s="304"/>
      <c r="C2623" s="304"/>
      <c r="D2623" s="304"/>
      <c r="E2623" s="304"/>
      <c r="F2623" s="304"/>
      <c r="G2623" s="304"/>
      <c r="H2623" s="304"/>
      <c r="I2623" s="304"/>
      <c r="J2623" s="304"/>
      <c r="K2623" s="304"/>
      <c r="L2623" s="304"/>
      <c r="M2623" s="304"/>
      <c r="N2623" s="304"/>
      <c r="O2623" s="304"/>
      <c r="P2623" s="304"/>
      <c r="Q2623" s="304"/>
      <c r="R2623" s="304"/>
      <c r="S2623" s="304"/>
      <c r="T2623" s="304"/>
      <c r="U2623" s="304"/>
      <c r="V2623" s="304"/>
      <c r="W2623" s="304"/>
      <c r="X2623" s="321"/>
      <c r="Y2623" s="321"/>
    </row>
    <row r="2624" spans="1:25" customFormat="1" ht="15.75" customHeight="1" x14ac:dyDescent="0.2">
      <c r="A2624" s="304"/>
      <c r="B2624" s="304"/>
      <c r="C2624" s="304"/>
      <c r="D2624" s="304"/>
      <c r="E2624" s="304"/>
      <c r="F2624" s="304"/>
      <c r="G2624" s="304"/>
      <c r="H2624" s="304"/>
      <c r="I2624" s="304"/>
      <c r="J2624" s="304"/>
      <c r="K2624" s="304"/>
      <c r="L2624" s="304"/>
      <c r="M2624" s="304"/>
      <c r="N2624" s="304"/>
      <c r="O2624" s="304"/>
      <c r="P2624" s="304"/>
      <c r="Q2624" s="304"/>
      <c r="R2624" s="304"/>
      <c r="S2624" s="304"/>
      <c r="T2624" s="304"/>
      <c r="U2624" s="304"/>
      <c r="V2624" s="304"/>
      <c r="W2624" s="304"/>
      <c r="X2624" s="321"/>
      <c r="Y2624" s="321"/>
    </row>
    <row r="2625" spans="1:25" customFormat="1" ht="15.75" customHeight="1" x14ac:dyDescent="0.2">
      <c r="A2625" s="304"/>
      <c r="B2625" s="304"/>
      <c r="C2625" s="304"/>
      <c r="D2625" s="304"/>
      <c r="E2625" s="304"/>
      <c r="F2625" s="304"/>
      <c r="G2625" s="304"/>
      <c r="H2625" s="304"/>
      <c r="I2625" s="304"/>
      <c r="J2625" s="304"/>
      <c r="K2625" s="304"/>
      <c r="L2625" s="304"/>
      <c r="M2625" s="304"/>
      <c r="N2625" s="304"/>
      <c r="O2625" s="304"/>
      <c r="P2625" s="304"/>
      <c r="Q2625" s="304"/>
      <c r="R2625" s="304"/>
      <c r="S2625" s="304"/>
      <c r="T2625" s="304"/>
      <c r="U2625" s="304"/>
      <c r="V2625" s="304"/>
      <c r="W2625" s="304"/>
      <c r="X2625" s="321"/>
      <c r="Y2625" s="321"/>
    </row>
    <row r="2626" spans="1:25" customFormat="1" ht="15.75" customHeight="1" x14ac:dyDescent="0.2">
      <c r="A2626" s="304"/>
      <c r="B2626" s="304"/>
      <c r="C2626" s="304"/>
      <c r="D2626" s="304"/>
      <c r="E2626" s="304"/>
      <c r="F2626" s="304"/>
      <c r="G2626" s="304"/>
      <c r="H2626" s="304"/>
      <c r="I2626" s="304"/>
      <c r="J2626" s="304"/>
      <c r="K2626" s="304"/>
      <c r="L2626" s="304"/>
      <c r="M2626" s="304"/>
      <c r="N2626" s="304"/>
      <c r="O2626" s="304"/>
      <c r="P2626" s="304"/>
      <c r="Q2626" s="304"/>
      <c r="R2626" s="304"/>
      <c r="S2626" s="304"/>
      <c r="T2626" s="304"/>
      <c r="U2626" s="304"/>
      <c r="V2626" s="304"/>
      <c r="W2626" s="304"/>
      <c r="X2626" s="321"/>
      <c r="Y2626" s="321"/>
    </row>
    <row r="2627" spans="1:25" customFormat="1" ht="15.75" customHeight="1" x14ac:dyDescent="0.2">
      <c r="A2627" s="304"/>
      <c r="B2627" s="304"/>
      <c r="C2627" s="304"/>
      <c r="D2627" s="304"/>
      <c r="E2627" s="304"/>
      <c r="F2627" s="304"/>
      <c r="G2627" s="304"/>
      <c r="H2627" s="304"/>
      <c r="I2627" s="304"/>
      <c r="J2627" s="304"/>
      <c r="K2627" s="304"/>
      <c r="L2627" s="304"/>
      <c r="M2627" s="304"/>
      <c r="N2627" s="304"/>
      <c r="O2627" s="304"/>
      <c r="P2627" s="304"/>
      <c r="Q2627" s="304"/>
      <c r="R2627" s="304"/>
      <c r="S2627" s="304"/>
      <c r="T2627" s="304"/>
      <c r="U2627" s="304"/>
      <c r="V2627" s="304"/>
      <c r="W2627" s="304"/>
      <c r="X2627" s="321"/>
      <c r="Y2627" s="321"/>
    </row>
    <row r="2628" spans="1:25" customFormat="1" ht="15.75" customHeight="1" x14ac:dyDescent="0.2">
      <c r="A2628" s="304"/>
      <c r="B2628" s="304"/>
      <c r="C2628" s="304"/>
      <c r="D2628" s="304"/>
      <c r="E2628" s="304"/>
      <c r="F2628" s="304"/>
      <c r="G2628" s="304"/>
      <c r="H2628" s="304"/>
      <c r="I2628" s="304"/>
      <c r="J2628" s="304"/>
      <c r="K2628" s="304"/>
      <c r="L2628" s="304"/>
      <c r="M2628" s="304"/>
      <c r="N2628" s="304"/>
      <c r="O2628" s="304"/>
      <c r="P2628" s="304"/>
      <c r="Q2628" s="304"/>
      <c r="R2628" s="304"/>
      <c r="S2628" s="304"/>
      <c r="T2628" s="304"/>
      <c r="U2628" s="304"/>
      <c r="V2628" s="304"/>
      <c r="W2628" s="304"/>
      <c r="X2628" s="321"/>
      <c r="Y2628" s="321"/>
    </row>
    <row r="2629" spans="1:25" customFormat="1" ht="15.75" customHeight="1" x14ac:dyDescent="0.2">
      <c r="A2629" s="304"/>
      <c r="B2629" s="304"/>
      <c r="C2629" s="304"/>
      <c r="D2629" s="304"/>
      <c r="E2629" s="304"/>
      <c r="F2629" s="304"/>
      <c r="G2629" s="304"/>
      <c r="H2629" s="304"/>
      <c r="I2629" s="304"/>
      <c r="J2629" s="304"/>
      <c r="K2629" s="304"/>
      <c r="L2629" s="304"/>
      <c r="M2629" s="304"/>
      <c r="N2629" s="304"/>
      <c r="O2629" s="304"/>
      <c r="P2629" s="304"/>
      <c r="Q2629" s="304"/>
      <c r="R2629" s="304"/>
      <c r="S2629" s="304"/>
      <c r="T2629" s="304"/>
      <c r="U2629" s="304"/>
      <c r="V2629" s="304"/>
      <c r="W2629" s="304"/>
      <c r="X2629" s="321"/>
      <c r="Y2629" s="321"/>
    </row>
    <row r="2630" spans="1:25" customFormat="1" ht="15.75" customHeight="1" x14ac:dyDescent="0.2">
      <c r="A2630" s="304"/>
      <c r="B2630" s="304"/>
      <c r="C2630" s="304"/>
      <c r="D2630" s="304"/>
      <c r="E2630" s="304"/>
      <c r="F2630" s="304"/>
      <c r="G2630" s="304"/>
      <c r="H2630" s="304"/>
      <c r="I2630" s="304"/>
      <c r="J2630" s="304"/>
      <c r="K2630" s="304"/>
      <c r="L2630" s="304"/>
      <c r="M2630" s="304"/>
      <c r="N2630" s="304"/>
      <c r="O2630" s="304"/>
      <c r="P2630" s="304"/>
      <c r="Q2630" s="304"/>
      <c r="R2630" s="304"/>
      <c r="S2630" s="304"/>
      <c r="T2630" s="304"/>
      <c r="U2630" s="304"/>
      <c r="V2630" s="304"/>
      <c r="W2630" s="304"/>
      <c r="X2630" s="321"/>
      <c r="Y2630" s="321"/>
    </row>
    <row r="2631" spans="1:25" customFormat="1" ht="15.75" customHeight="1" x14ac:dyDescent="0.2">
      <c r="A2631" s="304"/>
      <c r="B2631" s="304"/>
      <c r="C2631" s="304"/>
      <c r="D2631" s="304"/>
      <c r="E2631" s="304"/>
      <c r="F2631" s="304"/>
      <c r="G2631" s="304"/>
      <c r="H2631" s="304"/>
      <c r="I2631" s="304"/>
      <c r="J2631" s="304"/>
      <c r="K2631" s="304"/>
      <c r="L2631" s="304"/>
      <c r="M2631" s="304"/>
      <c r="N2631" s="304"/>
      <c r="O2631" s="304"/>
      <c r="P2631" s="304"/>
      <c r="Q2631" s="304"/>
      <c r="R2631" s="304"/>
      <c r="S2631" s="304"/>
      <c r="T2631" s="304"/>
      <c r="U2631" s="304"/>
      <c r="V2631" s="304"/>
      <c r="W2631" s="304"/>
      <c r="X2631" s="321"/>
      <c r="Y2631" s="321"/>
    </row>
    <row r="2632" spans="1:25" customFormat="1" ht="15.75" customHeight="1" x14ac:dyDescent="0.2">
      <c r="A2632" s="304"/>
      <c r="B2632" s="304"/>
      <c r="C2632" s="304"/>
      <c r="D2632" s="304"/>
      <c r="E2632" s="304"/>
      <c r="F2632" s="304"/>
      <c r="G2632" s="304"/>
      <c r="H2632" s="304"/>
      <c r="I2632" s="304"/>
      <c r="J2632" s="304"/>
      <c r="K2632" s="304"/>
      <c r="L2632" s="304"/>
      <c r="M2632" s="304"/>
      <c r="N2632" s="304"/>
      <c r="O2632" s="304"/>
      <c r="P2632" s="304"/>
      <c r="Q2632" s="304"/>
      <c r="R2632" s="304"/>
      <c r="S2632" s="304"/>
      <c r="T2632" s="304"/>
      <c r="U2632" s="304"/>
      <c r="V2632" s="304"/>
      <c r="W2632" s="304"/>
      <c r="X2632" s="321"/>
      <c r="Y2632" s="321"/>
    </row>
    <row r="2633" spans="1:25" customFormat="1" ht="15.75" customHeight="1" x14ac:dyDescent="0.2">
      <c r="A2633" s="304"/>
      <c r="B2633" s="304"/>
      <c r="C2633" s="304"/>
      <c r="D2633" s="304"/>
      <c r="E2633" s="304"/>
      <c r="F2633" s="304"/>
      <c r="G2633" s="304"/>
      <c r="H2633" s="304"/>
      <c r="I2633" s="304"/>
      <c r="J2633" s="304"/>
      <c r="K2633" s="304"/>
      <c r="L2633" s="304"/>
      <c r="M2633" s="304"/>
      <c r="N2633" s="304"/>
      <c r="O2633" s="304"/>
      <c r="P2633" s="304"/>
      <c r="Q2633" s="304"/>
      <c r="R2633" s="304"/>
      <c r="S2633" s="304"/>
      <c r="T2633" s="304"/>
      <c r="U2633" s="304"/>
      <c r="V2633" s="304"/>
      <c r="W2633" s="304"/>
      <c r="X2633" s="321"/>
      <c r="Y2633" s="321"/>
    </row>
    <row r="2634" spans="1:25" customFormat="1" ht="15.75" customHeight="1" x14ac:dyDescent="0.2">
      <c r="A2634" s="304"/>
      <c r="B2634" s="304"/>
      <c r="C2634" s="304"/>
      <c r="D2634" s="304"/>
      <c r="E2634" s="304"/>
      <c r="F2634" s="304"/>
      <c r="G2634" s="304"/>
      <c r="H2634" s="304"/>
      <c r="I2634" s="304"/>
      <c r="J2634" s="304"/>
      <c r="K2634" s="304"/>
      <c r="L2634" s="304"/>
      <c r="M2634" s="304"/>
      <c r="N2634" s="304"/>
      <c r="O2634" s="304"/>
      <c r="P2634" s="304"/>
      <c r="Q2634" s="304"/>
      <c r="R2634" s="304"/>
      <c r="S2634" s="304"/>
      <c r="T2634" s="304"/>
      <c r="U2634" s="304"/>
      <c r="V2634" s="304"/>
      <c r="W2634" s="304"/>
      <c r="X2634" s="321"/>
      <c r="Y2634" s="321"/>
    </row>
    <row r="2635" spans="1:25" customFormat="1" ht="15.75" customHeight="1" x14ac:dyDescent="0.2">
      <c r="A2635" s="304"/>
      <c r="B2635" s="304"/>
      <c r="C2635" s="304"/>
      <c r="D2635" s="304"/>
      <c r="E2635" s="304"/>
      <c r="F2635" s="304"/>
      <c r="G2635" s="304"/>
      <c r="H2635" s="304"/>
      <c r="I2635" s="304"/>
      <c r="J2635" s="304"/>
      <c r="K2635" s="304"/>
      <c r="L2635" s="304"/>
      <c r="M2635" s="304"/>
      <c r="N2635" s="304"/>
      <c r="O2635" s="304"/>
      <c r="P2635" s="304"/>
      <c r="Q2635" s="304"/>
      <c r="R2635" s="304"/>
      <c r="S2635" s="304"/>
      <c r="T2635" s="304"/>
      <c r="U2635" s="304"/>
      <c r="V2635" s="304"/>
      <c r="W2635" s="304"/>
      <c r="X2635" s="321"/>
      <c r="Y2635" s="321"/>
    </row>
    <row r="2636" spans="1:25" customFormat="1" ht="15.75" customHeight="1" x14ac:dyDescent="0.2">
      <c r="A2636" s="304"/>
      <c r="B2636" s="304"/>
      <c r="C2636" s="304"/>
      <c r="D2636" s="304"/>
      <c r="E2636" s="304"/>
      <c r="F2636" s="304"/>
      <c r="G2636" s="304"/>
      <c r="H2636" s="304"/>
      <c r="I2636" s="304"/>
      <c r="J2636" s="304"/>
      <c r="K2636" s="304"/>
      <c r="L2636" s="304"/>
      <c r="M2636" s="304"/>
      <c r="N2636" s="304"/>
      <c r="O2636" s="304"/>
      <c r="P2636" s="304"/>
      <c r="Q2636" s="304"/>
      <c r="R2636" s="304"/>
      <c r="S2636" s="304"/>
      <c r="T2636" s="304"/>
      <c r="U2636" s="304"/>
      <c r="V2636" s="304"/>
      <c r="W2636" s="304"/>
      <c r="X2636" s="321"/>
      <c r="Y2636" s="321"/>
    </row>
    <row r="2637" spans="1:25" customFormat="1" ht="15.75" customHeight="1" x14ac:dyDescent="0.2">
      <c r="A2637" s="304"/>
      <c r="B2637" s="304"/>
      <c r="C2637" s="304"/>
      <c r="D2637" s="304"/>
      <c r="E2637" s="304"/>
      <c r="F2637" s="304"/>
      <c r="G2637" s="304"/>
      <c r="H2637" s="304"/>
      <c r="I2637" s="304"/>
      <c r="J2637" s="304"/>
      <c r="K2637" s="304"/>
      <c r="L2637" s="304"/>
      <c r="M2637" s="304"/>
      <c r="N2637" s="304"/>
      <c r="O2637" s="304"/>
      <c r="P2637" s="304"/>
      <c r="Q2637" s="304"/>
      <c r="R2637" s="304"/>
      <c r="S2637" s="304"/>
      <c r="T2637" s="304"/>
      <c r="U2637" s="304"/>
      <c r="V2637" s="304"/>
      <c r="W2637" s="304"/>
      <c r="X2637" s="321"/>
      <c r="Y2637" s="321"/>
    </row>
    <row r="2638" spans="1:25" customFormat="1" ht="15.75" customHeight="1" x14ac:dyDescent="0.2">
      <c r="A2638" s="304"/>
      <c r="B2638" s="304"/>
      <c r="C2638" s="304"/>
      <c r="D2638" s="304"/>
      <c r="E2638" s="304"/>
      <c r="F2638" s="304"/>
      <c r="G2638" s="304"/>
      <c r="H2638" s="304"/>
      <c r="I2638" s="304"/>
      <c r="J2638" s="304"/>
      <c r="K2638" s="304"/>
      <c r="L2638" s="304"/>
      <c r="M2638" s="304"/>
      <c r="N2638" s="304"/>
      <c r="O2638" s="304"/>
      <c r="P2638" s="304"/>
      <c r="Q2638" s="304"/>
      <c r="R2638" s="304"/>
      <c r="S2638" s="304"/>
      <c r="T2638" s="304"/>
      <c r="U2638" s="304"/>
      <c r="V2638" s="304"/>
      <c r="W2638" s="304"/>
      <c r="X2638" s="321"/>
      <c r="Y2638" s="321"/>
    </row>
    <row r="2639" spans="1:25" customFormat="1" ht="15.75" customHeight="1" x14ac:dyDescent="0.2">
      <c r="A2639" s="304"/>
      <c r="B2639" s="304"/>
      <c r="C2639" s="304"/>
      <c r="D2639" s="304"/>
      <c r="E2639" s="304"/>
      <c r="F2639" s="304"/>
      <c r="G2639" s="304"/>
      <c r="H2639" s="304"/>
      <c r="I2639" s="304"/>
      <c r="J2639" s="304"/>
      <c r="K2639" s="304"/>
      <c r="L2639" s="304"/>
      <c r="M2639" s="304"/>
      <c r="N2639" s="304"/>
      <c r="O2639" s="304"/>
      <c r="P2639" s="304"/>
      <c r="Q2639" s="304"/>
      <c r="R2639" s="304"/>
      <c r="S2639" s="304"/>
      <c r="T2639" s="304"/>
      <c r="U2639" s="304"/>
      <c r="V2639" s="304"/>
      <c r="W2639" s="304"/>
      <c r="X2639" s="321"/>
      <c r="Y2639" s="321"/>
    </row>
    <row r="2640" spans="1:25" customFormat="1" ht="15.75" customHeight="1" x14ac:dyDescent="0.2">
      <c r="A2640" s="304"/>
      <c r="B2640" s="304"/>
      <c r="C2640" s="304"/>
      <c r="D2640" s="304"/>
      <c r="E2640" s="304"/>
      <c r="F2640" s="304"/>
      <c r="G2640" s="304"/>
      <c r="H2640" s="304"/>
      <c r="I2640" s="304"/>
      <c r="J2640" s="304"/>
      <c r="K2640" s="304"/>
      <c r="L2640" s="304"/>
      <c r="M2640" s="304"/>
      <c r="N2640" s="304"/>
      <c r="O2640" s="304"/>
      <c r="P2640" s="304"/>
      <c r="Q2640" s="304"/>
      <c r="R2640" s="304"/>
      <c r="S2640" s="304"/>
      <c r="T2640" s="304"/>
      <c r="U2640" s="304"/>
      <c r="V2640" s="304"/>
      <c r="W2640" s="304"/>
      <c r="X2640" s="321"/>
      <c r="Y2640" s="321"/>
    </row>
    <row r="2641" spans="1:25" customFormat="1" ht="15.75" customHeight="1" x14ac:dyDescent="0.2">
      <c r="A2641" s="304"/>
      <c r="B2641" s="304"/>
      <c r="C2641" s="304"/>
      <c r="D2641" s="304"/>
      <c r="E2641" s="304"/>
      <c r="F2641" s="304"/>
      <c r="G2641" s="304"/>
      <c r="H2641" s="304"/>
      <c r="I2641" s="304"/>
      <c r="J2641" s="304"/>
      <c r="K2641" s="304"/>
      <c r="L2641" s="304"/>
      <c r="M2641" s="304"/>
      <c r="N2641" s="304"/>
      <c r="O2641" s="304"/>
      <c r="P2641" s="304"/>
      <c r="Q2641" s="304"/>
      <c r="R2641" s="304"/>
      <c r="S2641" s="304"/>
      <c r="T2641" s="304"/>
      <c r="U2641" s="304"/>
      <c r="V2641" s="304"/>
      <c r="W2641" s="304"/>
      <c r="X2641" s="321"/>
      <c r="Y2641" s="321"/>
    </row>
    <row r="2642" spans="1:25" customFormat="1" ht="15.75" customHeight="1" x14ac:dyDescent="0.2">
      <c r="A2642" s="304"/>
      <c r="B2642" s="304"/>
      <c r="C2642" s="304"/>
      <c r="D2642" s="304"/>
      <c r="E2642" s="304"/>
      <c r="F2642" s="304"/>
      <c r="G2642" s="304"/>
      <c r="H2642" s="304"/>
      <c r="I2642" s="304"/>
      <c r="J2642" s="304"/>
      <c r="K2642" s="304"/>
      <c r="L2642" s="304"/>
      <c r="M2642" s="304"/>
      <c r="N2642" s="304"/>
      <c r="O2642" s="304"/>
      <c r="P2642" s="304"/>
      <c r="Q2642" s="304"/>
      <c r="R2642" s="304"/>
      <c r="S2642" s="304"/>
      <c r="T2642" s="304"/>
      <c r="U2642" s="304"/>
      <c r="V2642" s="304"/>
      <c r="W2642" s="304"/>
      <c r="X2642" s="321"/>
      <c r="Y2642" s="321"/>
    </row>
    <row r="2643" spans="1:25" customFormat="1" ht="15.75" customHeight="1" x14ac:dyDescent="0.2">
      <c r="A2643" s="304"/>
      <c r="B2643" s="304"/>
      <c r="C2643" s="304"/>
      <c r="D2643" s="304"/>
      <c r="E2643" s="304"/>
      <c r="F2643" s="304"/>
      <c r="G2643" s="304"/>
      <c r="H2643" s="304"/>
      <c r="I2643" s="304"/>
      <c r="J2643" s="304"/>
      <c r="K2643" s="304"/>
      <c r="L2643" s="304"/>
      <c r="M2643" s="304"/>
      <c r="N2643" s="304"/>
      <c r="O2643" s="304"/>
      <c r="P2643" s="304"/>
      <c r="Q2643" s="304"/>
      <c r="R2643" s="304"/>
      <c r="S2643" s="304"/>
      <c r="T2643" s="304"/>
      <c r="U2643" s="304"/>
      <c r="V2643" s="304"/>
      <c r="W2643" s="304"/>
      <c r="X2643" s="321"/>
      <c r="Y2643" s="321"/>
    </row>
    <row r="2644" spans="1:25" customFormat="1" ht="15.75" customHeight="1" x14ac:dyDescent="0.2">
      <c r="A2644" s="304"/>
      <c r="B2644" s="304"/>
      <c r="C2644" s="304"/>
      <c r="D2644" s="304"/>
      <c r="E2644" s="304"/>
      <c r="F2644" s="304"/>
      <c r="G2644" s="304"/>
      <c r="H2644" s="304"/>
      <c r="I2644" s="304"/>
      <c r="J2644" s="304"/>
      <c r="K2644" s="304"/>
      <c r="L2644" s="304"/>
      <c r="M2644" s="304"/>
      <c r="N2644" s="304"/>
      <c r="O2644" s="304"/>
      <c r="P2644" s="304"/>
      <c r="Q2644" s="304"/>
      <c r="R2644" s="304"/>
      <c r="S2644" s="304"/>
      <c r="T2644" s="304"/>
      <c r="U2644" s="304"/>
      <c r="V2644" s="304"/>
      <c r="W2644" s="304"/>
      <c r="X2644" s="321"/>
      <c r="Y2644" s="321"/>
    </row>
    <row r="2645" spans="1:25" customFormat="1" ht="15.75" customHeight="1" x14ac:dyDescent="0.2">
      <c r="A2645" s="304"/>
      <c r="B2645" s="304"/>
      <c r="C2645" s="304"/>
      <c r="D2645" s="304"/>
      <c r="E2645" s="304"/>
      <c r="F2645" s="304"/>
      <c r="G2645" s="304"/>
      <c r="H2645" s="304"/>
      <c r="I2645" s="304"/>
      <c r="J2645" s="304"/>
      <c r="K2645" s="304"/>
      <c r="L2645" s="304"/>
      <c r="M2645" s="304"/>
      <c r="N2645" s="304"/>
      <c r="O2645" s="304"/>
      <c r="P2645" s="304"/>
      <c r="Q2645" s="304"/>
      <c r="R2645" s="304"/>
      <c r="S2645" s="304"/>
      <c r="T2645" s="304"/>
      <c r="U2645" s="304"/>
      <c r="V2645" s="304"/>
      <c r="W2645" s="304"/>
      <c r="X2645" s="321"/>
      <c r="Y2645" s="321"/>
    </row>
    <row r="2646" spans="1:25" customFormat="1" ht="15.75" customHeight="1" x14ac:dyDescent="0.2">
      <c r="A2646" s="304"/>
      <c r="B2646" s="304"/>
      <c r="C2646" s="304"/>
      <c r="D2646" s="304"/>
      <c r="E2646" s="304"/>
      <c r="F2646" s="304"/>
      <c r="G2646" s="304"/>
      <c r="H2646" s="304"/>
      <c r="I2646" s="304"/>
      <c r="J2646" s="304"/>
      <c r="K2646" s="304"/>
      <c r="L2646" s="304"/>
      <c r="M2646" s="304"/>
      <c r="N2646" s="304"/>
      <c r="O2646" s="304"/>
      <c r="P2646" s="304"/>
      <c r="Q2646" s="304"/>
      <c r="R2646" s="304"/>
      <c r="S2646" s="304"/>
      <c r="T2646" s="304"/>
      <c r="U2646" s="304"/>
      <c r="V2646" s="304"/>
      <c r="W2646" s="304"/>
      <c r="X2646" s="321"/>
      <c r="Y2646" s="321"/>
    </row>
    <row r="2647" spans="1:25" customFormat="1" ht="15.75" customHeight="1" x14ac:dyDescent="0.2">
      <c r="A2647" s="304"/>
      <c r="B2647" s="304"/>
      <c r="C2647" s="304"/>
      <c r="D2647" s="304"/>
      <c r="E2647" s="304"/>
      <c r="F2647" s="304"/>
      <c r="G2647" s="304"/>
      <c r="H2647" s="304"/>
      <c r="I2647" s="304"/>
      <c r="J2647" s="304"/>
      <c r="K2647" s="304"/>
      <c r="L2647" s="304"/>
      <c r="M2647" s="304"/>
      <c r="N2647" s="304"/>
      <c r="O2647" s="304"/>
      <c r="P2647" s="304"/>
      <c r="Q2647" s="304"/>
      <c r="R2647" s="304"/>
      <c r="S2647" s="304"/>
      <c r="T2647" s="304"/>
      <c r="U2647" s="304"/>
      <c r="V2647" s="304"/>
      <c r="W2647" s="304"/>
      <c r="X2647" s="321"/>
      <c r="Y2647" s="321"/>
    </row>
    <row r="2648" spans="1:25" customFormat="1" ht="15.75" customHeight="1" x14ac:dyDescent="0.2">
      <c r="A2648" s="304"/>
      <c r="B2648" s="304"/>
      <c r="C2648" s="304"/>
      <c r="D2648" s="304"/>
      <c r="E2648" s="304"/>
      <c r="F2648" s="304"/>
      <c r="G2648" s="304"/>
      <c r="H2648" s="304"/>
      <c r="I2648" s="304"/>
      <c r="J2648" s="304"/>
      <c r="K2648" s="304"/>
      <c r="L2648" s="304"/>
      <c r="M2648" s="304"/>
      <c r="N2648" s="304"/>
      <c r="O2648" s="304"/>
      <c r="P2648" s="304"/>
      <c r="Q2648" s="304"/>
      <c r="R2648" s="304"/>
      <c r="S2648" s="304"/>
      <c r="T2648" s="304"/>
      <c r="U2648" s="304"/>
      <c r="V2648" s="304"/>
      <c r="W2648" s="304"/>
      <c r="X2648" s="321"/>
      <c r="Y2648" s="321"/>
    </row>
    <row r="2649" spans="1:25" customFormat="1" ht="15.75" customHeight="1" x14ac:dyDescent="0.2">
      <c r="A2649" s="304"/>
      <c r="B2649" s="304"/>
      <c r="C2649" s="304"/>
      <c r="D2649" s="304"/>
      <c r="E2649" s="304"/>
      <c r="F2649" s="304"/>
      <c r="G2649" s="304"/>
      <c r="H2649" s="304"/>
      <c r="I2649" s="304"/>
      <c r="J2649" s="304"/>
      <c r="K2649" s="304"/>
      <c r="L2649" s="304"/>
      <c r="M2649" s="304"/>
      <c r="N2649" s="304"/>
      <c r="O2649" s="304"/>
      <c r="P2649" s="304"/>
      <c r="Q2649" s="304"/>
      <c r="R2649" s="304"/>
      <c r="S2649" s="304"/>
      <c r="T2649" s="304"/>
      <c r="U2649" s="304"/>
      <c r="V2649" s="304"/>
      <c r="W2649" s="304"/>
      <c r="X2649" s="321"/>
      <c r="Y2649" s="321"/>
    </row>
    <row r="2650" spans="1:25" customFormat="1" ht="15.75" customHeight="1" x14ac:dyDescent="0.2">
      <c r="A2650" s="304"/>
      <c r="B2650" s="304"/>
      <c r="C2650" s="304"/>
      <c r="D2650" s="304"/>
      <c r="E2650" s="304"/>
      <c r="F2650" s="304"/>
      <c r="G2650" s="304"/>
      <c r="H2650" s="304"/>
      <c r="I2650" s="304"/>
      <c r="J2650" s="304"/>
      <c r="K2650" s="304"/>
      <c r="L2650" s="304"/>
      <c r="M2650" s="304"/>
      <c r="N2650" s="304"/>
      <c r="O2650" s="304"/>
      <c r="P2650" s="304"/>
      <c r="Q2650" s="304"/>
      <c r="R2650" s="304"/>
      <c r="S2650" s="304"/>
      <c r="T2650" s="304"/>
      <c r="U2650" s="304"/>
      <c r="V2650" s="304"/>
      <c r="W2650" s="304"/>
      <c r="X2650" s="321"/>
      <c r="Y2650" s="321"/>
    </row>
    <row r="2651" spans="1:25" customFormat="1" ht="15.75" customHeight="1" x14ac:dyDescent="0.2">
      <c r="A2651" s="304"/>
      <c r="B2651" s="304"/>
      <c r="C2651" s="304"/>
      <c r="D2651" s="304"/>
      <c r="E2651" s="304"/>
      <c r="F2651" s="304"/>
      <c r="G2651" s="304"/>
      <c r="H2651" s="304"/>
      <c r="I2651" s="304"/>
      <c r="J2651" s="304"/>
      <c r="K2651" s="304"/>
      <c r="L2651" s="304"/>
      <c r="M2651" s="304"/>
      <c r="N2651" s="304"/>
      <c r="O2651" s="304"/>
      <c r="P2651" s="304"/>
      <c r="Q2651" s="304"/>
      <c r="R2651" s="304"/>
      <c r="S2651" s="304"/>
      <c r="T2651" s="304"/>
      <c r="U2651" s="304"/>
      <c r="V2651" s="304"/>
      <c r="W2651" s="304"/>
      <c r="X2651" s="321"/>
      <c r="Y2651" s="321"/>
    </row>
    <row r="2652" spans="1:25" customFormat="1" ht="15.75" customHeight="1" x14ac:dyDescent="0.2">
      <c r="A2652" s="304"/>
      <c r="B2652" s="304"/>
      <c r="C2652" s="304"/>
      <c r="D2652" s="304"/>
      <c r="E2652" s="304"/>
      <c r="F2652" s="304"/>
      <c r="G2652" s="304"/>
      <c r="H2652" s="304"/>
      <c r="I2652" s="304"/>
      <c r="J2652" s="304"/>
      <c r="K2652" s="304"/>
      <c r="L2652" s="304"/>
      <c r="M2652" s="304"/>
      <c r="N2652" s="304"/>
      <c r="O2652" s="304"/>
      <c r="P2652" s="304"/>
      <c r="Q2652" s="304"/>
      <c r="R2652" s="304"/>
      <c r="S2652" s="304"/>
      <c r="T2652" s="304"/>
      <c r="U2652" s="304"/>
      <c r="V2652" s="304"/>
      <c r="W2652" s="304"/>
      <c r="X2652" s="321"/>
      <c r="Y2652" s="321"/>
    </row>
    <row r="2653" spans="1:25" customFormat="1" ht="15.75" customHeight="1" x14ac:dyDescent="0.2">
      <c r="A2653" s="304"/>
      <c r="B2653" s="304"/>
      <c r="C2653" s="304"/>
      <c r="D2653" s="304"/>
      <c r="E2653" s="304"/>
      <c r="F2653" s="304"/>
      <c r="G2653" s="304"/>
      <c r="H2653" s="304"/>
      <c r="I2653" s="304"/>
      <c r="J2653" s="304"/>
      <c r="K2653" s="304"/>
      <c r="L2653" s="304"/>
      <c r="M2653" s="304"/>
      <c r="N2653" s="304"/>
      <c r="O2653" s="304"/>
      <c r="P2653" s="304"/>
      <c r="Q2653" s="304"/>
      <c r="R2653" s="304"/>
      <c r="S2653" s="304"/>
      <c r="T2653" s="304"/>
      <c r="U2653" s="304"/>
      <c r="V2653" s="304"/>
      <c r="W2653" s="304"/>
      <c r="X2653" s="321"/>
      <c r="Y2653" s="321"/>
    </row>
    <row r="2654" spans="1:25" customFormat="1" ht="15.75" customHeight="1" x14ac:dyDescent="0.2">
      <c r="A2654" s="304"/>
      <c r="B2654" s="304"/>
      <c r="C2654" s="304"/>
      <c r="D2654" s="304"/>
      <c r="E2654" s="304"/>
      <c r="F2654" s="304"/>
      <c r="G2654" s="304"/>
      <c r="H2654" s="304"/>
      <c r="I2654" s="304"/>
      <c r="J2654" s="304"/>
      <c r="K2654" s="304"/>
      <c r="L2654" s="304"/>
      <c r="M2654" s="304"/>
      <c r="N2654" s="304"/>
      <c r="O2654" s="304"/>
      <c r="P2654" s="304"/>
      <c r="Q2654" s="304"/>
      <c r="R2654" s="304"/>
      <c r="S2654" s="304"/>
      <c r="T2654" s="304"/>
      <c r="U2654" s="304"/>
      <c r="V2654" s="304"/>
      <c r="W2654" s="304"/>
      <c r="X2654" s="321"/>
      <c r="Y2654" s="321"/>
    </row>
    <row r="2655" spans="1:25" customFormat="1" ht="15.75" customHeight="1" x14ac:dyDescent="0.2">
      <c r="A2655" s="304"/>
      <c r="B2655" s="304"/>
      <c r="C2655" s="304"/>
      <c r="D2655" s="304"/>
      <c r="E2655" s="304"/>
      <c r="F2655" s="304"/>
      <c r="G2655" s="304"/>
      <c r="H2655" s="304"/>
      <c r="I2655" s="304"/>
      <c r="J2655" s="304"/>
      <c r="K2655" s="304"/>
      <c r="L2655" s="304"/>
      <c r="M2655" s="304"/>
      <c r="N2655" s="304"/>
      <c r="O2655" s="304"/>
      <c r="P2655" s="304"/>
      <c r="Q2655" s="304"/>
      <c r="R2655" s="304"/>
      <c r="S2655" s="304"/>
      <c r="T2655" s="304"/>
      <c r="U2655" s="304"/>
      <c r="V2655" s="304"/>
      <c r="W2655" s="304"/>
      <c r="X2655" s="321"/>
      <c r="Y2655" s="321"/>
    </row>
    <row r="2656" spans="1:25" customFormat="1" ht="15.75" customHeight="1" x14ac:dyDescent="0.2">
      <c r="A2656" s="304"/>
      <c r="B2656" s="304"/>
      <c r="C2656" s="304"/>
      <c r="D2656" s="304"/>
      <c r="E2656" s="304"/>
      <c r="F2656" s="304"/>
      <c r="G2656" s="304"/>
      <c r="H2656" s="304"/>
      <c r="I2656" s="304"/>
      <c r="J2656" s="304"/>
      <c r="K2656" s="304"/>
      <c r="L2656" s="304"/>
      <c r="M2656" s="304"/>
      <c r="N2656" s="304"/>
      <c r="O2656" s="304"/>
      <c r="P2656" s="304"/>
      <c r="Q2656" s="304"/>
      <c r="R2656" s="304"/>
      <c r="S2656" s="304"/>
      <c r="T2656" s="304"/>
      <c r="U2656" s="304"/>
      <c r="V2656" s="304"/>
      <c r="W2656" s="304"/>
      <c r="X2656" s="321"/>
      <c r="Y2656" s="321"/>
    </row>
    <row r="2657" spans="1:25" customFormat="1" ht="15.75" customHeight="1" x14ac:dyDescent="0.2">
      <c r="A2657" s="304"/>
      <c r="B2657" s="304"/>
      <c r="C2657" s="304"/>
      <c r="D2657" s="304"/>
      <c r="E2657" s="304"/>
      <c r="F2657" s="304"/>
      <c r="G2657" s="304"/>
      <c r="H2657" s="304"/>
      <c r="I2657" s="304"/>
      <c r="J2657" s="304"/>
      <c r="K2657" s="304"/>
      <c r="L2657" s="304"/>
      <c r="M2657" s="304"/>
      <c r="N2657" s="304"/>
      <c r="O2657" s="304"/>
      <c r="P2657" s="304"/>
      <c r="Q2657" s="304"/>
      <c r="R2657" s="304"/>
      <c r="S2657" s="304"/>
      <c r="T2657" s="304"/>
      <c r="U2657" s="304"/>
      <c r="V2657" s="304"/>
      <c r="W2657" s="304"/>
      <c r="X2657" s="321"/>
      <c r="Y2657" s="321"/>
    </row>
    <row r="2658" spans="1:25" customFormat="1" ht="15.75" customHeight="1" x14ac:dyDescent="0.2">
      <c r="A2658" s="304"/>
      <c r="B2658" s="304"/>
      <c r="C2658" s="304"/>
      <c r="D2658" s="304"/>
      <c r="E2658" s="304"/>
      <c r="F2658" s="304"/>
      <c r="G2658" s="304"/>
      <c r="H2658" s="304"/>
      <c r="I2658" s="304"/>
      <c r="J2658" s="304"/>
      <c r="K2658" s="304"/>
      <c r="L2658" s="304"/>
      <c r="M2658" s="304"/>
      <c r="N2658" s="304"/>
      <c r="O2658" s="304"/>
      <c r="P2658" s="304"/>
      <c r="Q2658" s="304"/>
      <c r="R2658" s="304"/>
      <c r="S2658" s="304"/>
      <c r="T2658" s="304"/>
      <c r="U2658" s="304"/>
      <c r="V2658" s="304"/>
      <c r="W2658" s="304"/>
      <c r="X2658" s="321"/>
      <c r="Y2658" s="321"/>
    </row>
    <row r="2659" spans="1:25" customFormat="1" ht="15.75" customHeight="1" x14ac:dyDescent="0.2">
      <c r="A2659" s="304"/>
      <c r="B2659" s="304"/>
      <c r="C2659" s="304"/>
      <c r="D2659" s="304"/>
      <c r="E2659" s="304"/>
      <c r="F2659" s="304"/>
      <c r="G2659" s="304"/>
      <c r="H2659" s="304"/>
      <c r="I2659" s="304"/>
      <c r="J2659" s="304"/>
      <c r="K2659" s="304"/>
      <c r="L2659" s="304"/>
      <c r="M2659" s="304"/>
      <c r="N2659" s="304"/>
      <c r="O2659" s="304"/>
      <c r="P2659" s="304"/>
      <c r="Q2659" s="304"/>
      <c r="R2659" s="304"/>
      <c r="S2659" s="304"/>
      <c r="T2659" s="304"/>
      <c r="U2659" s="304"/>
      <c r="V2659" s="304"/>
      <c r="W2659" s="304"/>
      <c r="X2659" s="321"/>
      <c r="Y2659" s="321"/>
    </row>
    <row r="2660" spans="1:25" customFormat="1" ht="15.75" customHeight="1" x14ac:dyDescent="0.2">
      <c r="A2660" s="304"/>
      <c r="B2660" s="304"/>
      <c r="C2660" s="304"/>
      <c r="D2660" s="304"/>
      <c r="E2660" s="304"/>
      <c r="F2660" s="304"/>
      <c r="G2660" s="304"/>
      <c r="H2660" s="304"/>
      <c r="I2660" s="304"/>
      <c r="J2660" s="304"/>
      <c r="K2660" s="304"/>
      <c r="L2660" s="304"/>
      <c r="M2660" s="304"/>
      <c r="N2660" s="304"/>
      <c r="O2660" s="304"/>
      <c r="P2660" s="304"/>
      <c r="Q2660" s="304"/>
      <c r="R2660" s="304"/>
      <c r="S2660" s="304"/>
      <c r="T2660" s="304"/>
      <c r="U2660" s="304"/>
      <c r="V2660" s="304"/>
      <c r="W2660" s="304"/>
      <c r="X2660" s="321"/>
      <c r="Y2660" s="321"/>
    </row>
    <row r="2661" spans="1:25" customFormat="1" ht="15.75" customHeight="1" x14ac:dyDescent="0.2">
      <c r="A2661" s="304"/>
      <c r="B2661" s="304"/>
      <c r="C2661" s="304"/>
      <c r="D2661" s="304"/>
      <c r="E2661" s="304"/>
      <c r="F2661" s="304"/>
      <c r="G2661" s="304"/>
      <c r="H2661" s="304"/>
      <c r="I2661" s="304"/>
      <c r="J2661" s="304"/>
      <c r="K2661" s="304"/>
      <c r="L2661" s="304"/>
      <c r="M2661" s="304"/>
      <c r="N2661" s="304"/>
      <c r="O2661" s="304"/>
      <c r="P2661" s="304"/>
      <c r="Q2661" s="304"/>
      <c r="R2661" s="304"/>
      <c r="S2661" s="304"/>
      <c r="T2661" s="304"/>
      <c r="U2661" s="304"/>
      <c r="V2661" s="304"/>
      <c r="W2661" s="304"/>
      <c r="X2661" s="321"/>
      <c r="Y2661" s="321"/>
    </row>
    <row r="2662" spans="1:25" customFormat="1" ht="15.75" customHeight="1" x14ac:dyDescent="0.2">
      <c r="A2662" s="304"/>
      <c r="B2662" s="304"/>
      <c r="C2662" s="304"/>
      <c r="D2662" s="304"/>
      <c r="E2662" s="304"/>
      <c r="F2662" s="304"/>
      <c r="G2662" s="304"/>
      <c r="H2662" s="304"/>
      <c r="I2662" s="304"/>
      <c r="J2662" s="304"/>
      <c r="K2662" s="304"/>
      <c r="L2662" s="304"/>
      <c r="M2662" s="304"/>
      <c r="N2662" s="304"/>
      <c r="O2662" s="304"/>
      <c r="P2662" s="304"/>
      <c r="Q2662" s="304"/>
      <c r="R2662" s="304"/>
      <c r="S2662" s="304"/>
      <c r="T2662" s="304"/>
      <c r="U2662" s="304"/>
      <c r="V2662" s="304"/>
      <c r="W2662" s="304"/>
      <c r="X2662" s="321"/>
      <c r="Y2662" s="321"/>
    </row>
    <row r="2663" spans="1:25" customFormat="1" ht="15.75" customHeight="1" x14ac:dyDescent="0.2">
      <c r="A2663" s="304"/>
      <c r="B2663" s="304"/>
      <c r="C2663" s="304"/>
      <c r="D2663" s="304"/>
      <c r="E2663" s="304"/>
      <c r="F2663" s="304"/>
      <c r="G2663" s="304"/>
      <c r="H2663" s="304"/>
      <c r="I2663" s="304"/>
      <c r="J2663" s="304"/>
      <c r="K2663" s="304"/>
      <c r="L2663" s="304"/>
      <c r="M2663" s="304"/>
      <c r="N2663" s="304"/>
      <c r="O2663" s="304"/>
      <c r="P2663" s="304"/>
      <c r="Q2663" s="304"/>
      <c r="R2663" s="304"/>
      <c r="S2663" s="304"/>
      <c r="T2663" s="304"/>
      <c r="U2663" s="304"/>
      <c r="V2663" s="304"/>
      <c r="W2663" s="304"/>
      <c r="X2663" s="321"/>
      <c r="Y2663" s="321"/>
    </row>
    <row r="2664" spans="1:25" customFormat="1" ht="15.75" customHeight="1" x14ac:dyDescent="0.2">
      <c r="A2664" s="304"/>
      <c r="B2664" s="304"/>
      <c r="C2664" s="304"/>
      <c r="D2664" s="304"/>
      <c r="E2664" s="304"/>
      <c r="F2664" s="304"/>
      <c r="G2664" s="304"/>
      <c r="H2664" s="304"/>
      <c r="I2664" s="304"/>
      <c r="J2664" s="304"/>
      <c r="K2664" s="304"/>
      <c r="L2664" s="304"/>
      <c r="M2664" s="304"/>
      <c r="N2664" s="304"/>
      <c r="O2664" s="304"/>
      <c r="P2664" s="304"/>
      <c r="Q2664" s="304"/>
      <c r="R2664" s="304"/>
      <c r="S2664" s="304"/>
      <c r="T2664" s="304"/>
      <c r="U2664" s="304"/>
      <c r="V2664" s="304"/>
      <c r="W2664" s="304"/>
      <c r="X2664" s="321"/>
      <c r="Y2664" s="321"/>
    </row>
    <row r="2665" spans="1:25" customFormat="1" ht="15.75" customHeight="1" x14ac:dyDescent="0.2">
      <c r="A2665" s="304"/>
      <c r="B2665" s="304"/>
      <c r="C2665" s="304"/>
      <c r="D2665" s="304"/>
      <c r="E2665" s="304"/>
      <c r="F2665" s="304"/>
      <c r="G2665" s="304"/>
      <c r="H2665" s="304"/>
      <c r="I2665" s="304"/>
      <c r="J2665" s="304"/>
      <c r="K2665" s="304"/>
      <c r="L2665" s="304"/>
      <c r="M2665" s="304"/>
      <c r="N2665" s="304"/>
      <c r="O2665" s="304"/>
      <c r="P2665" s="304"/>
      <c r="Q2665" s="304"/>
      <c r="R2665" s="304"/>
      <c r="S2665" s="304"/>
      <c r="T2665" s="304"/>
      <c r="U2665" s="304"/>
      <c r="V2665" s="304"/>
      <c r="W2665" s="304"/>
      <c r="X2665" s="321"/>
      <c r="Y2665" s="321"/>
    </row>
    <row r="2666" spans="1:25" customFormat="1" ht="15.75" customHeight="1" x14ac:dyDescent="0.2">
      <c r="A2666" s="304"/>
      <c r="B2666" s="304"/>
      <c r="C2666" s="304"/>
      <c r="D2666" s="304"/>
      <c r="E2666" s="304"/>
      <c r="F2666" s="304"/>
      <c r="G2666" s="304"/>
      <c r="H2666" s="304"/>
      <c r="I2666" s="304"/>
      <c r="J2666" s="304"/>
      <c r="K2666" s="304"/>
      <c r="L2666" s="304"/>
      <c r="M2666" s="304"/>
      <c r="N2666" s="304"/>
      <c r="O2666" s="304"/>
      <c r="P2666" s="304"/>
      <c r="Q2666" s="304"/>
      <c r="R2666" s="304"/>
      <c r="S2666" s="304"/>
      <c r="T2666" s="304"/>
      <c r="U2666" s="304"/>
      <c r="V2666" s="304"/>
      <c r="W2666" s="304"/>
      <c r="X2666" s="321"/>
      <c r="Y2666" s="321"/>
    </row>
    <row r="2667" spans="1:25" customFormat="1" ht="15.75" customHeight="1" x14ac:dyDescent="0.2">
      <c r="A2667" s="304"/>
      <c r="B2667" s="304"/>
      <c r="C2667" s="304"/>
      <c r="D2667" s="304"/>
      <c r="E2667" s="304"/>
      <c r="F2667" s="304"/>
      <c r="G2667" s="304"/>
      <c r="H2667" s="304"/>
      <c r="I2667" s="304"/>
      <c r="J2667" s="304"/>
      <c r="K2667" s="304"/>
      <c r="L2667" s="304"/>
      <c r="M2667" s="304"/>
      <c r="N2667" s="304"/>
      <c r="O2667" s="304"/>
      <c r="P2667" s="304"/>
      <c r="Q2667" s="304"/>
      <c r="R2667" s="304"/>
      <c r="S2667" s="304"/>
      <c r="T2667" s="304"/>
      <c r="U2667" s="304"/>
      <c r="V2667" s="304"/>
      <c r="W2667" s="304"/>
      <c r="X2667" s="321"/>
      <c r="Y2667" s="321"/>
    </row>
    <row r="2668" spans="1:25" customFormat="1" ht="15.75" customHeight="1" x14ac:dyDescent="0.2">
      <c r="A2668" s="304"/>
      <c r="B2668" s="304"/>
      <c r="C2668" s="304"/>
      <c r="D2668" s="304"/>
      <c r="E2668" s="304"/>
      <c r="F2668" s="304"/>
      <c r="G2668" s="304"/>
      <c r="H2668" s="304"/>
      <c r="I2668" s="304"/>
      <c r="J2668" s="304"/>
      <c r="K2668" s="304"/>
      <c r="L2668" s="304"/>
      <c r="M2668" s="304"/>
      <c r="N2668" s="304"/>
      <c r="O2668" s="304"/>
      <c r="P2668" s="304"/>
      <c r="Q2668" s="304"/>
      <c r="R2668" s="304"/>
      <c r="S2668" s="304"/>
      <c r="T2668" s="304"/>
      <c r="U2668" s="304"/>
      <c r="V2668" s="304"/>
      <c r="W2668" s="304"/>
      <c r="X2668" s="321"/>
      <c r="Y2668" s="321"/>
    </row>
    <row r="2669" spans="1:25" customFormat="1" ht="15.75" customHeight="1" x14ac:dyDescent="0.2">
      <c r="A2669" s="304"/>
      <c r="B2669" s="304"/>
      <c r="C2669" s="304"/>
      <c r="D2669" s="304"/>
      <c r="E2669" s="304"/>
      <c r="F2669" s="304"/>
      <c r="G2669" s="304"/>
      <c r="H2669" s="304"/>
      <c r="I2669" s="304"/>
      <c r="J2669" s="304"/>
      <c r="K2669" s="304"/>
      <c r="L2669" s="304"/>
      <c r="M2669" s="304"/>
      <c r="N2669" s="304"/>
      <c r="O2669" s="304"/>
      <c r="P2669" s="304"/>
      <c r="Q2669" s="304"/>
      <c r="R2669" s="304"/>
      <c r="S2669" s="304"/>
      <c r="T2669" s="304"/>
      <c r="U2669" s="304"/>
      <c r="V2669" s="304"/>
      <c r="W2669" s="304"/>
      <c r="X2669" s="321"/>
      <c r="Y2669" s="321"/>
    </row>
    <row r="2670" spans="1:25" customFormat="1" ht="15.75" customHeight="1" x14ac:dyDescent="0.2">
      <c r="A2670" s="304"/>
      <c r="B2670" s="304"/>
      <c r="C2670" s="304"/>
      <c r="D2670" s="304"/>
      <c r="E2670" s="304"/>
      <c r="F2670" s="304"/>
      <c r="G2670" s="304"/>
      <c r="H2670" s="304"/>
      <c r="I2670" s="304"/>
      <c r="J2670" s="304"/>
      <c r="K2670" s="304"/>
      <c r="L2670" s="304"/>
      <c r="M2670" s="304"/>
      <c r="N2670" s="304"/>
      <c r="O2670" s="304"/>
      <c r="P2670" s="304"/>
      <c r="Q2670" s="304"/>
      <c r="R2670" s="304"/>
      <c r="S2670" s="304"/>
      <c r="T2670" s="304"/>
      <c r="U2670" s="304"/>
      <c r="V2670" s="304"/>
      <c r="W2670" s="304"/>
      <c r="X2670" s="321"/>
      <c r="Y2670" s="321"/>
    </row>
    <row r="2671" spans="1:25" customFormat="1" ht="15.75" customHeight="1" x14ac:dyDescent="0.2">
      <c r="A2671" s="304"/>
      <c r="B2671" s="304"/>
      <c r="C2671" s="304"/>
      <c r="D2671" s="304"/>
      <c r="E2671" s="304"/>
      <c r="F2671" s="304"/>
      <c r="G2671" s="304"/>
      <c r="H2671" s="304"/>
      <c r="I2671" s="304"/>
      <c r="J2671" s="304"/>
      <c r="K2671" s="304"/>
      <c r="L2671" s="304"/>
      <c r="M2671" s="304"/>
      <c r="N2671" s="304"/>
      <c r="O2671" s="304"/>
      <c r="P2671" s="304"/>
      <c r="Q2671" s="304"/>
      <c r="R2671" s="304"/>
      <c r="S2671" s="304"/>
      <c r="T2671" s="304"/>
      <c r="U2671" s="304"/>
      <c r="V2671" s="304"/>
      <c r="W2671" s="304"/>
      <c r="X2671" s="321"/>
      <c r="Y2671" s="321"/>
    </row>
    <row r="2672" spans="1:25" customFormat="1" ht="15.75" customHeight="1" x14ac:dyDescent="0.2">
      <c r="A2672" s="304"/>
      <c r="B2672" s="304"/>
      <c r="C2672" s="304"/>
      <c r="D2672" s="304"/>
      <c r="E2672" s="304"/>
      <c r="F2672" s="304"/>
      <c r="G2672" s="304"/>
      <c r="H2672" s="304"/>
      <c r="I2672" s="304"/>
      <c r="J2672" s="304"/>
      <c r="K2672" s="304"/>
      <c r="L2672" s="304"/>
      <c r="M2672" s="304"/>
      <c r="N2672" s="304"/>
      <c r="O2672" s="304"/>
      <c r="P2672" s="304"/>
      <c r="Q2672" s="304"/>
      <c r="R2672" s="304"/>
      <c r="S2672" s="304"/>
      <c r="T2672" s="304"/>
      <c r="U2672" s="304"/>
      <c r="V2672" s="304"/>
      <c r="W2672" s="304"/>
      <c r="X2672" s="321"/>
      <c r="Y2672" s="321"/>
    </row>
    <row r="2673" spans="1:25" customFormat="1" ht="15.75" customHeight="1" x14ac:dyDescent="0.2">
      <c r="A2673" s="304"/>
      <c r="B2673" s="304"/>
      <c r="C2673" s="304"/>
      <c r="D2673" s="304"/>
      <c r="E2673" s="304"/>
      <c r="F2673" s="304"/>
      <c r="G2673" s="304"/>
      <c r="H2673" s="304"/>
      <c r="I2673" s="304"/>
      <c r="J2673" s="304"/>
      <c r="K2673" s="304"/>
      <c r="L2673" s="304"/>
      <c r="M2673" s="304"/>
      <c r="N2673" s="304"/>
      <c r="O2673" s="304"/>
      <c r="P2673" s="304"/>
      <c r="Q2673" s="304"/>
      <c r="R2673" s="304"/>
      <c r="S2673" s="304"/>
      <c r="T2673" s="304"/>
      <c r="U2673" s="304"/>
      <c r="V2673" s="304"/>
      <c r="W2673" s="304"/>
      <c r="X2673" s="321"/>
      <c r="Y2673" s="321"/>
    </row>
    <row r="2674" spans="1:25" customFormat="1" ht="15.75" customHeight="1" x14ac:dyDescent="0.2">
      <c r="A2674" s="304"/>
      <c r="B2674" s="304"/>
      <c r="C2674" s="304"/>
      <c r="D2674" s="304"/>
      <c r="E2674" s="304"/>
      <c r="F2674" s="304"/>
      <c r="G2674" s="304"/>
      <c r="H2674" s="304"/>
      <c r="I2674" s="304"/>
      <c r="J2674" s="304"/>
      <c r="K2674" s="304"/>
      <c r="L2674" s="304"/>
      <c r="M2674" s="304"/>
      <c r="N2674" s="304"/>
      <c r="O2674" s="304"/>
      <c r="P2674" s="304"/>
      <c r="Q2674" s="304"/>
      <c r="R2674" s="304"/>
      <c r="S2674" s="304"/>
      <c r="T2674" s="304"/>
      <c r="U2674" s="304"/>
      <c r="V2674" s="304"/>
      <c r="W2674" s="304"/>
      <c r="X2674" s="321"/>
      <c r="Y2674" s="321"/>
    </row>
    <row r="2675" spans="1:25" customFormat="1" ht="15.75" customHeight="1" x14ac:dyDescent="0.2">
      <c r="A2675" s="304"/>
      <c r="B2675" s="304"/>
      <c r="C2675" s="304"/>
      <c r="D2675" s="304"/>
      <c r="E2675" s="304"/>
      <c r="F2675" s="304"/>
      <c r="G2675" s="304"/>
      <c r="H2675" s="304"/>
      <c r="I2675" s="304"/>
      <c r="J2675" s="304"/>
      <c r="K2675" s="304"/>
      <c r="L2675" s="304"/>
      <c r="M2675" s="304"/>
      <c r="N2675" s="304"/>
      <c r="O2675" s="304"/>
      <c r="P2675" s="304"/>
      <c r="Q2675" s="304"/>
      <c r="R2675" s="304"/>
      <c r="S2675" s="304"/>
      <c r="T2675" s="304"/>
      <c r="U2675" s="304"/>
      <c r="V2675" s="304"/>
      <c r="W2675" s="304"/>
      <c r="X2675" s="321"/>
      <c r="Y2675" s="321"/>
    </row>
    <row r="2676" spans="1:25" customFormat="1" ht="15.75" customHeight="1" x14ac:dyDescent="0.2">
      <c r="A2676" s="304"/>
      <c r="B2676" s="304"/>
      <c r="C2676" s="304"/>
      <c r="D2676" s="304"/>
      <c r="E2676" s="304"/>
      <c r="F2676" s="304"/>
      <c r="G2676" s="304"/>
      <c r="H2676" s="304"/>
      <c r="I2676" s="304"/>
      <c r="J2676" s="304"/>
      <c r="K2676" s="304"/>
      <c r="L2676" s="304"/>
      <c r="M2676" s="304"/>
      <c r="N2676" s="304"/>
      <c r="O2676" s="304"/>
      <c r="P2676" s="304"/>
      <c r="Q2676" s="304"/>
      <c r="R2676" s="304"/>
      <c r="S2676" s="304"/>
      <c r="T2676" s="304"/>
      <c r="U2676" s="304"/>
      <c r="V2676" s="304"/>
      <c r="W2676" s="304"/>
      <c r="X2676" s="321"/>
      <c r="Y2676" s="321"/>
    </row>
    <row r="2677" spans="1:25" customFormat="1" ht="15.75" customHeight="1" x14ac:dyDescent="0.2">
      <c r="A2677" s="304"/>
      <c r="B2677" s="304"/>
      <c r="C2677" s="304"/>
      <c r="D2677" s="304"/>
      <c r="E2677" s="304"/>
      <c r="F2677" s="304"/>
      <c r="G2677" s="304"/>
      <c r="H2677" s="304"/>
      <c r="I2677" s="304"/>
      <c r="J2677" s="304"/>
      <c r="K2677" s="304"/>
      <c r="L2677" s="304"/>
      <c r="M2677" s="304"/>
      <c r="N2677" s="304"/>
      <c r="O2677" s="304"/>
      <c r="P2677" s="304"/>
      <c r="Q2677" s="304"/>
      <c r="R2677" s="304"/>
      <c r="S2677" s="304"/>
      <c r="T2677" s="304"/>
      <c r="U2677" s="304"/>
      <c r="V2677" s="304"/>
      <c r="W2677" s="304"/>
      <c r="X2677" s="321"/>
      <c r="Y2677" s="321"/>
    </row>
    <row r="2678" spans="1:25" customFormat="1" ht="15.75" customHeight="1" x14ac:dyDescent="0.2">
      <c r="A2678" s="304"/>
      <c r="B2678" s="304"/>
      <c r="C2678" s="304"/>
      <c r="D2678" s="304"/>
      <c r="E2678" s="304"/>
      <c r="F2678" s="304"/>
      <c r="G2678" s="304"/>
      <c r="H2678" s="304"/>
      <c r="I2678" s="304"/>
      <c r="J2678" s="304"/>
      <c r="K2678" s="304"/>
      <c r="L2678" s="304"/>
      <c r="M2678" s="304"/>
      <c r="N2678" s="304"/>
      <c r="O2678" s="304"/>
      <c r="P2678" s="304"/>
      <c r="Q2678" s="304"/>
      <c r="R2678" s="304"/>
      <c r="S2678" s="304"/>
      <c r="T2678" s="304"/>
      <c r="U2678" s="304"/>
      <c r="V2678" s="304"/>
      <c r="W2678" s="304"/>
      <c r="X2678" s="321"/>
      <c r="Y2678" s="321"/>
    </row>
    <row r="2679" spans="1:25" customFormat="1" ht="15.75" customHeight="1" x14ac:dyDescent="0.2">
      <c r="A2679" s="304"/>
      <c r="B2679" s="304"/>
      <c r="C2679" s="304"/>
      <c r="D2679" s="304"/>
      <c r="E2679" s="304"/>
      <c r="F2679" s="304"/>
      <c r="G2679" s="304"/>
      <c r="H2679" s="304"/>
      <c r="I2679" s="304"/>
      <c r="J2679" s="304"/>
      <c r="K2679" s="304"/>
      <c r="L2679" s="304"/>
      <c r="M2679" s="304"/>
      <c r="N2679" s="304"/>
      <c r="O2679" s="304"/>
      <c r="P2679" s="304"/>
      <c r="Q2679" s="304"/>
      <c r="R2679" s="304"/>
      <c r="S2679" s="304"/>
      <c r="T2679" s="304"/>
      <c r="U2679" s="304"/>
      <c r="V2679" s="304"/>
      <c r="W2679" s="304"/>
      <c r="X2679" s="321"/>
      <c r="Y2679" s="321"/>
    </row>
    <row r="2680" spans="1:25" customFormat="1" ht="15.75" customHeight="1" x14ac:dyDescent="0.2">
      <c r="A2680" s="304"/>
      <c r="B2680" s="304"/>
      <c r="C2680" s="304"/>
      <c r="D2680" s="304"/>
      <c r="E2680" s="304"/>
      <c r="F2680" s="304"/>
      <c r="G2680" s="304"/>
      <c r="H2680" s="304"/>
      <c r="I2680" s="304"/>
      <c r="J2680" s="304"/>
      <c r="K2680" s="304"/>
      <c r="L2680" s="304"/>
      <c r="M2680" s="304"/>
      <c r="N2680" s="304"/>
      <c r="O2680" s="304"/>
      <c r="P2680" s="304"/>
      <c r="Q2680" s="304"/>
      <c r="R2680" s="304"/>
      <c r="S2680" s="304"/>
      <c r="T2680" s="304"/>
      <c r="U2680" s="304"/>
      <c r="V2680" s="304"/>
      <c r="W2680" s="304"/>
      <c r="X2680" s="321"/>
      <c r="Y2680" s="321"/>
    </row>
    <row r="2681" spans="1:25" customFormat="1" ht="15.75" customHeight="1" x14ac:dyDescent="0.2">
      <c r="A2681" s="304"/>
      <c r="B2681" s="304"/>
      <c r="C2681" s="304"/>
      <c r="D2681" s="304"/>
      <c r="E2681" s="304"/>
      <c r="F2681" s="304"/>
      <c r="G2681" s="304"/>
      <c r="H2681" s="304"/>
      <c r="I2681" s="304"/>
      <c r="J2681" s="304"/>
      <c r="K2681" s="304"/>
      <c r="L2681" s="304"/>
      <c r="M2681" s="304"/>
      <c r="N2681" s="304"/>
      <c r="O2681" s="304"/>
      <c r="P2681" s="304"/>
      <c r="Q2681" s="304"/>
      <c r="R2681" s="304"/>
      <c r="S2681" s="304"/>
      <c r="T2681" s="304"/>
      <c r="U2681" s="304"/>
      <c r="V2681" s="304"/>
      <c r="W2681" s="304"/>
      <c r="X2681" s="321"/>
      <c r="Y2681" s="321"/>
    </row>
    <row r="2682" spans="1:25" customFormat="1" ht="15.75" customHeight="1" x14ac:dyDescent="0.2">
      <c r="A2682" s="304"/>
      <c r="B2682" s="304"/>
      <c r="C2682" s="304"/>
      <c r="D2682" s="304"/>
      <c r="E2682" s="304"/>
      <c r="F2682" s="304"/>
      <c r="G2682" s="304"/>
      <c r="H2682" s="304"/>
      <c r="I2682" s="304"/>
      <c r="J2682" s="304"/>
      <c r="K2682" s="304"/>
      <c r="L2682" s="304"/>
      <c r="M2682" s="304"/>
      <c r="N2682" s="304"/>
      <c r="O2682" s="304"/>
      <c r="P2682" s="304"/>
      <c r="Q2682" s="304"/>
      <c r="R2682" s="304"/>
      <c r="S2682" s="304"/>
      <c r="T2682" s="304"/>
      <c r="U2682" s="304"/>
      <c r="V2682" s="304"/>
      <c r="W2682" s="304"/>
      <c r="X2682" s="321"/>
      <c r="Y2682" s="321"/>
    </row>
    <row r="2683" spans="1:25" customFormat="1" ht="15.75" customHeight="1" x14ac:dyDescent="0.2">
      <c r="A2683" s="304"/>
      <c r="B2683" s="304"/>
      <c r="C2683" s="304"/>
      <c r="D2683" s="304"/>
      <c r="E2683" s="304"/>
      <c r="F2683" s="304"/>
      <c r="G2683" s="304"/>
      <c r="H2683" s="304"/>
      <c r="I2683" s="304"/>
      <c r="J2683" s="304"/>
      <c r="K2683" s="304"/>
      <c r="L2683" s="304"/>
      <c r="M2683" s="304"/>
      <c r="N2683" s="304"/>
      <c r="O2683" s="304"/>
      <c r="P2683" s="304"/>
      <c r="Q2683" s="304"/>
      <c r="R2683" s="304"/>
      <c r="S2683" s="304"/>
      <c r="T2683" s="304"/>
      <c r="U2683" s="304"/>
      <c r="V2683" s="304"/>
      <c r="W2683" s="304"/>
      <c r="X2683" s="321"/>
      <c r="Y2683" s="321"/>
    </row>
    <row r="2684" spans="1:25" customFormat="1" ht="15.75" customHeight="1" x14ac:dyDescent="0.2">
      <c r="A2684" s="304"/>
      <c r="B2684" s="304"/>
      <c r="C2684" s="304"/>
      <c r="D2684" s="304"/>
      <c r="E2684" s="304"/>
      <c r="F2684" s="304"/>
      <c r="G2684" s="304"/>
      <c r="H2684" s="304"/>
      <c r="I2684" s="304"/>
      <c r="J2684" s="304"/>
      <c r="K2684" s="304"/>
      <c r="L2684" s="304"/>
      <c r="M2684" s="304"/>
      <c r="N2684" s="304"/>
      <c r="O2684" s="304"/>
      <c r="P2684" s="304"/>
      <c r="Q2684" s="304"/>
      <c r="R2684" s="304"/>
      <c r="S2684" s="304"/>
      <c r="T2684" s="304"/>
      <c r="U2684" s="304"/>
      <c r="V2684" s="304"/>
      <c r="W2684" s="304"/>
      <c r="X2684" s="321"/>
      <c r="Y2684" s="321"/>
    </row>
    <row r="2685" spans="1:25" customFormat="1" ht="15.75" customHeight="1" x14ac:dyDescent="0.2">
      <c r="A2685" s="304"/>
      <c r="B2685" s="304"/>
      <c r="C2685" s="304"/>
      <c r="D2685" s="304"/>
      <c r="E2685" s="304"/>
      <c r="F2685" s="304"/>
      <c r="G2685" s="304"/>
      <c r="H2685" s="304"/>
      <c r="I2685" s="304"/>
      <c r="J2685" s="304"/>
      <c r="K2685" s="304"/>
      <c r="L2685" s="304"/>
      <c r="M2685" s="304"/>
      <c r="N2685" s="304"/>
      <c r="O2685" s="304"/>
      <c r="P2685" s="304"/>
      <c r="Q2685" s="304"/>
      <c r="R2685" s="304"/>
      <c r="S2685" s="304"/>
      <c r="T2685" s="304"/>
      <c r="U2685" s="304"/>
      <c r="V2685" s="304"/>
      <c r="W2685" s="304"/>
      <c r="X2685" s="321"/>
      <c r="Y2685" s="321"/>
    </row>
    <row r="2686" spans="1:25" customFormat="1" ht="15.75" customHeight="1" x14ac:dyDescent="0.2">
      <c r="A2686" s="304"/>
      <c r="B2686" s="304"/>
      <c r="C2686" s="304"/>
      <c r="D2686" s="304"/>
      <c r="E2686" s="304"/>
      <c r="F2686" s="304"/>
      <c r="G2686" s="304"/>
      <c r="H2686" s="304"/>
      <c r="I2686" s="304"/>
      <c r="J2686" s="304"/>
      <c r="K2686" s="304"/>
      <c r="L2686" s="304"/>
      <c r="M2686" s="304"/>
      <c r="N2686" s="304"/>
      <c r="O2686" s="304"/>
      <c r="P2686" s="304"/>
      <c r="Q2686" s="304"/>
      <c r="R2686" s="304"/>
      <c r="S2686" s="304"/>
      <c r="T2686" s="304"/>
      <c r="U2686" s="304"/>
      <c r="V2686" s="304"/>
      <c r="W2686" s="304"/>
      <c r="X2686" s="321"/>
      <c r="Y2686" s="321"/>
    </row>
    <row r="2687" spans="1:25" customFormat="1" ht="15.75" customHeight="1" x14ac:dyDescent="0.2">
      <c r="A2687" s="304"/>
      <c r="B2687" s="304"/>
      <c r="C2687" s="304"/>
      <c r="D2687" s="304"/>
      <c r="E2687" s="304"/>
      <c r="F2687" s="304"/>
      <c r="G2687" s="304"/>
      <c r="H2687" s="304"/>
      <c r="I2687" s="304"/>
      <c r="J2687" s="304"/>
      <c r="K2687" s="304"/>
      <c r="L2687" s="304"/>
      <c r="M2687" s="304"/>
      <c r="N2687" s="304"/>
      <c r="O2687" s="304"/>
      <c r="P2687" s="304"/>
      <c r="Q2687" s="304"/>
      <c r="R2687" s="304"/>
      <c r="S2687" s="304"/>
      <c r="T2687" s="304"/>
      <c r="U2687" s="304"/>
      <c r="V2687" s="304"/>
      <c r="W2687" s="304"/>
      <c r="X2687" s="321"/>
      <c r="Y2687" s="321"/>
    </row>
    <row r="2688" spans="1:25" customFormat="1" ht="15.75" customHeight="1" x14ac:dyDescent="0.2">
      <c r="A2688" s="304"/>
      <c r="B2688" s="304"/>
      <c r="C2688" s="304"/>
      <c r="D2688" s="304"/>
      <c r="E2688" s="304"/>
      <c r="F2688" s="304"/>
      <c r="G2688" s="304"/>
      <c r="H2688" s="304"/>
      <c r="I2688" s="304"/>
      <c r="J2688" s="304"/>
      <c r="K2688" s="304"/>
      <c r="L2688" s="304"/>
      <c r="M2688" s="304"/>
      <c r="N2688" s="304"/>
      <c r="O2688" s="304"/>
      <c r="P2688" s="304"/>
      <c r="Q2688" s="304"/>
      <c r="R2688" s="304"/>
      <c r="S2688" s="304"/>
      <c r="T2688" s="304"/>
      <c r="U2688" s="304"/>
      <c r="V2688" s="304"/>
      <c r="W2688" s="304"/>
      <c r="X2688" s="321"/>
      <c r="Y2688" s="321"/>
    </row>
    <row r="2689" spans="1:25" customFormat="1" ht="15.75" customHeight="1" x14ac:dyDescent="0.2">
      <c r="A2689" s="304"/>
      <c r="B2689" s="304"/>
      <c r="C2689" s="304"/>
      <c r="D2689" s="304"/>
      <c r="E2689" s="304"/>
      <c r="F2689" s="304"/>
      <c r="G2689" s="304"/>
      <c r="H2689" s="304"/>
      <c r="I2689" s="304"/>
      <c r="J2689" s="304"/>
      <c r="K2689" s="304"/>
      <c r="L2689" s="304"/>
      <c r="M2689" s="304"/>
      <c r="N2689" s="304"/>
      <c r="O2689" s="304"/>
      <c r="P2689" s="304"/>
      <c r="Q2689" s="304"/>
      <c r="R2689" s="304"/>
      <c r="S2689" s="304"/>
      <c r="T2689" s="304"/>
      <c r="U2689" s="304"/>
      <c r="V2689" s="304"/>
      <c r="W2689" s="304"/>
      <c r="X2689" s="321"/>
      <c r="Y2689" s="321"/>
    </row>
    <row r="2690" spans="1:25" customFormat="1" ht="15.75" customHeight="1" x14ac:dyDescent="0.2">
      <c r="A2690" s="304"/>
      <c r="B2690" s="304"/>
      <c r="C2690" s="304"/>
      <c r="D2690" s="304"/>
      <c r="E2690" s="304"/>
      <c r="F2690" s="304"/>
      <c r="G2690" s="304"/>
      <c r="H2690" s="304"/>
      <c r="I2690" s="304"/>
      <c r="J2690" s="304"/>
      <c r="K2690" s="304"/>
      <c r="L2690" s="304"/>
      <c r="M2690" s="304"/>
      <c r="N2690" s="304"/>
      <c r="O2690" s="304"/>
      <c r="P2690" s="304"/>
      <c r="Q2690" s="304"/>
      <c r="R2690" s="304"/>
      <c r="S2690" s="304"/>
      <c r="T2690" s="304"/>
      <c r="U2690" s="304"/>
      <c r="V2690" s="304"/>
      <c r="W2690" s="304"/>
      <c r="X2690" s="321"/>
      <c r="Y2690" s="321"/>
    </row>
    <row r="2691" spans="1:25" customFormat="1" ht="15.75" customHeight="1" x14ac:dyDescent="0.2">
      <c r="A2691" s="304"/>
      <c r="B2691" s="304"/>
      <c r="C2691" s="304"/>
      <c r="D2691" s="304"/>
      <c r="E2691" s="304"/>
      <c r="F2691" s="304"/>
      <c r="G2691" s="304"/>
      <c r="H2691" s="304"/>
      <c r="I2691" s="304"/>
      <c r="J2691" s="304"/>
      <c r="K2691" s="304"/>
      <c r="L2691" s="304"/>
      <c r="M2691" s="304"/>
      <c r="N2691" s="304"/>
      <c r="O2691" s="304"/>
      <c r="P2691" s="304"/>
      <c r="Q2691" s="304"/>
      <c r="R2691" s="304"/>
      <c r="S2691" s="304"/>
      <c r="T2691" s="304"/>
      <c r="U2691" s="304"/>
      <c r="V2691" s="304"/>
      <c r="W2691" s="304"/>
      <c r="X2691" s="321"/>
      <c r="Y2691" s="321"/>
    </row>
    <row r="2692" spans="1:25" customFormat="1" ht="15.75" customHeight="1" x14ac:dyDescent="0.2">
      <c r="A2692" s="304"/>
      <c r="B2692" s="304"/>
      <c r="C2692" s="304"/>
      <c r="D2692" s="304"/>
      <c r="E2692" s="304"/>
      <c r="F2692" s="304"/>
      <c r="G2692" s="304"/>
      <c r="H2692" s="304"/>
      <c r="I2692" s="304"/>
      <c r="J2692" s="304"/>
      <c r="K2692" s="304"/>
      <c r="L2692" s="304"/>
      <c r="M2692" s="304"/>
      <c r="N2692" s="304"/>
      <c r="O2692" s="304"/>
      <c r="P2692" s="304"/>
      <c r="Q2692" s="304"/>
      <c r="R2692" s="304"/>
      <c r="S2692" s="304"/>
      <c r="T2692" s="304"/>
      <c r="U2692" s="304"/>
      <c r="V2692" s="304"/>
      <c r="W2692" s="304"/>
      <c r="X2692" s="321"/>
      <c r="Y2692" s="321"/>
    </row>
    <row r="2693" spans="1:25" customFormat="1" ht="15.75" customHeight="1" x14ac:dyDescent="0.2">
      <c r="A2693" s="304"/>
      <c r="B2693" s="304"/>
      <c r="C2693" s="304"/>
      <c r="D2693" s="304"/>
      <c r="E2693" s="304"/>
      <c r="F2693" s="304"/>
      <c r="G2693" s="304"/>
      <c r="H2693" s="304"/>
      <c r="I2693" s="304"/>
      <c r="J2693" s="304"/>
      <c r="K2693" s="304"/>
      <c r="L2693" s="304"/>
      <c r="M2693" s="304"/>
      <c r="N2693" s="304"/>
      <c r="O2693" s="304"/>
      <c r="P2693" s="304"/>
      <c r="Q2693" s="304"/>
      <c r="R2693" s="304"/>
      <c r="S2693" s="304"/>
      <c r="T2693" s="304"/>
      <c r="U2693" s="304"/>
      <c r="V2693" s="304"/>
      <c r="W2693" s="304"/>
      <c r="X2693" s="321"/>
      <c r="Y2693" s="321"/>
    </row>
    <row r="2694" spans="1:25" customFormat="1" ht="15.75" customHeight="1" x14ac:dyDescent="0.2">
      <c r="A2694" s="304"/>
      <c r="B2694" s="304"/>
      <c r="C2694" s="304"/>
      <c r="D2694" s="304"/>
      <c r="E2694" s="304"/>
      <c r="F2694" s="304"/>
      <c r="G2694" s="304"/>
      <c r="H2694" s="304"/>
      <c r="I2694" s="304"/>
      <c r="J2694" s="304"/>
      <c r="K2694" s="304"/>
      <c r="L2694" s="304"/>
      <c r="M2694" s="304"/>
      <c r="N2694" s="304"/>
      <c r="O2694" s="304"/>
      <c r="P2694" s="304"/>
      <c r="Q2694" s="304"/>
      <c r="R2694" s="304"/>
      <c r="S2694" s="304"/>
      <c r="T2694" s="304"/>
      <c r="U2694" s="304"/>
      <c r="V2694" s="304"/>
      <c r="W2694" s="304"/>
      <c r="X2694" s="321"/>
      <c r="Y2694" s="321"/>
    </row>
    <row r="2695" spans="1:25" customFormat="1" ht="15.75" customHeight="1" x14ac:dyDescent="0.2">
      <c r="A2695" s="304"/>
      <c r="B2695" s="304"/>
      <c r="C2695" s="304"/>
      <c r="D2695" s="304"/>
      <c r="E2695" s="304"/>
      <c r="F2695" s="304"/>
      <c r="G2695" s="304"/>
      <c r="H2695" s="304"/>
      <c r="I2695" s="304"/>
      <c r="J2695" s="304"/>
      <c r="K2695" s="304"/>
      <c r="L2695" s="304"/>
      <c r="M2695" s="304"/>
      <c r="N2695" s="304"/>
      <c r="O2695" s="304"/>
      <c r="P2695" s="304"/>
      <c r="Q2695" s="304"/>
      <c r="R2695" s="304"/>
      <c r="S2695" s="304"/>
      <c r="T2695" s="304"/>
      <c r="U2695" s="304"/>
      <c r="V2695" s="304"/>
      <c r="W2695" s="304"/>
      <c r="X2695" s="321"/>
      <c r="Y2695" s="321"/>
    </row>
    <row r="2696" spans="1:25" customFormat="1" ht="15.75" customHeight="1" x14ac:dyDescent="0.2">
      <c r="A2696" s="304"/>
      <c r="B2696" s="304"/>
      <c r="C2696" s="304"/>
      <c r="D2696" s="304"/>
      <c r="E2696" s="304"/>
      <c r="F2696" s="304"/>
      <c r="G2696" s="304"/>
      <c r="H2696" s="304"/>
      <c r="I2696" s="304"/>
      <c r="J2696" s="304"/>
      <c r="K2696" s="304"/>
      <c r="L2696" s="304"/>
      <c r="M2696" s="304"/>
      <c r="N2696" s="304"/>
      <c r="O2696" s="304"/>
      <c r="P2696" s="304"/>
      <c r="Q2696" s="304"/>
      <c r="R2696" s="304"/>
      <c r="S2696" s="304"/>
      <c r="T2696" s="304"/>
      <c r="U2696" s="304"/>
      <c r="V2696" s="304"/>
      <c r="W2696" s="304"/>
      <c r="X2696" s="321"/>
      <c r="Y2696" s="321"/>
    </row>
    <row r="2697" spans="1:25" customFormat="1" ht="15.75" customHeight="1" x14ac:dyDescent="0.2">
      <c r="A2697" s="304"/>
      <c r="B2697" s="304"/>
      <c r="C2697" s="304"/>
      <c r="D2697" s="304"/>
      <c r="E2697" s="304"/>
      <c r="F2697" s="304"/>
      <c r="G2697" s="304"/>
      <c r="H2697" s="304"/>
      <c r="I2697" s="304"/>
      <c r="J2697" s="304"/>
      <c r="K2697" s="304"/>
      <c r="L2697" s="304"/>
      <c r="M2697" s="304"/>
      <c r="N2697" s="304"/>
      <c r="O2697" s="304"/>
      <c r="P2697" s="304"/>
      <c r="Q2697" s="304"/>
      <c r="R2697" s="304"/>
      <c r="S2697" s="304"/>
      <c r="T2697" s="304"/>
      <c r="U2697" s="304"/>
      <c r="V2697" s="304"/>
      <c r="W2697" s="304"/>
      <c r="X2697" s="321"/>
      <c r="Y2697" s="321"/>
    </row>
    <row r="2698" spans="1:25" customFormat="1" ht="15.75" customHeight="1" x14ac:dyDescent="0.2">
      <c r="A2698" s="304"/>
      <c r="B2698" s="304"/>
      <c r="C2698" s="304"/>
      <c r="D2698" s="304"/>
      <c r="E2698" s="304"/>
      <c r="F2698" s="304"/>
      <c r="G2698" s="304"/>
      <c r="H2698" s="304"/>
      <c r="I2698" s="304"/>
      <c r="J2698" s="304"/>
      <c r="K2698" s="304"/>
      <c r="L2698" s="304"/>
      <c r="M2698" s="304"/>
      <c r="N2698" s="304"/>
      <c r="O2698" s="304"/>
      <c r="P2698" s="304"/>
      <c r="Q2698" s="304"/>
      <c r="R2698" s="304"/>
      <c r="S2698" s="304"/>
      <c r="T2698" s="304"/>
      <c r="U2698" s="304"/>
      <c r="V2698" s="304"/>
      <c r="W2698" s="304"/>
      <c r="X2698" s="321"/>
      <c r="Y2698" s="321"/>
    </row>
    <row r="2699" spans="1:25" customFormat="1" ht="15.75" customHeight="1" x14ac:dyDescent="0.2">
      <c r="A2699" s="304"/>
      <c r="B2699" s="304"/>
      <c r="C2699" s="304"/>
      <c r="D2699" s="304"/>
      <c r="E2699" s="304"/>
      <c r="F2699" s="304"/>
      <c r="G2699" s="304"/>
      <c r="H2699" s="304"/>
      <c r="I2699" s="304"/>
      <c r="J2699" s="304"/>
      <c r="K2699" s="304"/>
      <c r="L2699" s="304"/>
      <c r="M2699" s="304"/>
      <c r="N2699" s="304"/>
      <c r="O2699" s="304"/>
      <c r="P2699" s="304"/>
      <c r="Q2699" s="304"/>
      <c r="R2699" s="304"/>
      <c r="S2699" s="304"/>
      <c r="T2699" s="304"/>
      <c r="U2699" s="304"/>
      <c r="V2699" s="304"/>
      <c r="W2699" s="304"/>
      <c r="X2699" s="321"/>
      <c r="Y2699" s="321"/>
    </row>
    <row r="2700" spans="1:25" customFormat="1" ht="15.75" customHeight="1" x14ac:dyDescent="0.2">
      <c r="A2700" s="304"/>
      <c r="B2700" s="304"/>
      <c r="C2700" s="304"/>
      <c r="D2700" s="304"/>
      <c r="E2700" s="304"/>
      <c r="F2700" s="304"/>
      <c r="G2700" s="304"/>
      <c r="H2700" s="304"/>
      <c r="I2700" s="304"/>
      <c r="J2700" s="304"/>
      <c r="K2700" s="304"/>
      <c r="L2700" s="304"/>
      <c r="M2700" s="304"/>
      <c r="N2700" s="304"/>
      <c r="O2700" s="304"/>
      <c r="P2700" s="304"/>
      <c r="Q2700" s="304"/>
      <c r="R2700" s="304"/>
      <c r="S2700" s="304"/>
      <c r="T2700" s="304"/>
      <c r="U2700" s="304"/>
      <c r="V2700" s="304"/>
      <c r="W2700" s="304"/>
      <c r="X2700" s="321"/>
      <c r="Y2700" s="321"/>
    </row>
    <row r="2701" spans="1:25" customFormat="1" ht="15.75" customHeight="1" x14ac:dyDescent="0.2">
      <c r="A2701" s="304"/>
      <c r="B2701" s="304"/>
      <c r="C2701" s="304"/>
      <c r="D2701" s="304"/>
      <c r="E2701" s="304"/>
      <c r="F2701" s="304"/>
      <c r="G2701" s="304"/>
      <c r="H2701" s="304"/>
      <c r="I2701" s="304"/>
      <c r="J2701" s="304"/>
      <c r="K2701" s="304"/>
      <c r="L2701" s="304"/>
      <c r="M2701" s="304"/>
      <c r="N2701" s="304"/>
      <c r="O2701" s="304"/>
      <c r="P2701" s="304"/>
      <c r="Q2701" s="304"/>
      <c r="R2701" s="304"/>
      <c r="S2701" s="304"/>
      <c r="T2701" s="304"/>
      <c r="U2701" s="304"/>
      <c r="V2701" s="304"/>
      <c r="W2701" s="304"/>
      <c r="X2701" s="321"/>
      <c r="Y2701" s="321"/>
    </row>
    <row r="2702" spans="1:25" customFormat="1" ht="15.75" customHeight="1" x14ac:dyDescent="0.2">
      <c r="A2702" s="304"/>
      <c r="B2702" s="304"/>
      <c r="C2702" s="304"/>
      <c r="D2702" s="304"/>
      <c r="E2702" s="304"/>
      <c r="F2702" s="304"/>
      <c r="G2702" s="304"/>
      <c r="H2702" s="304"/>
      <c r="I2702" s="304"/>
      <c r="J2702" s="304"/>
      <c r="K2702" s="304"/>
      <c r="L2702" s="304"/>
      <c r="M2702" s="304"/>
      <c r="N2702" s="304"/>
      <c r="O2702" s="304"/>
      <c r="P2702" s="304"/>
      <c r="Q2702" s="304"/>
      <c r="R2702" s="304"/>
      <c r="S2702" s="304"/>
      <c r="T2702" s="304"/>
      <c r="U2702" s="304"/>
      <c r="V2702" s="304"/>
      <c r="W2702" s="304"/>
      <c r="X2702" s="321"/>
      <c r="Y2702" s="321"/>
    </row>
    <row r="2703" spans="1:25" customFormat="1" ht="15.75" customHeight="1" x14ac:dyDescent="0.2">
      <c r="A2703" s="304"/>
      <c r="B2703" s="304"/>
      <c r="C2703" s="304"/>
      <c r="D2703" s="304"/>
      <c r="E2703" s="304"/>
      <c r="F2703" s="304"/>
      <c r="G2703" s="304"/>
      <c r="H2703" s="304"/>
      <c r="I2703" s="304"/>
      <c r="J2703" s="304"/>
      <c r="K2703" s="304"/>
      <c r="L2703" s="304"/>
      <c r="M2703" s="304"/>
      <c r="N2703" s="304"/>
      <c r="O2703" s="304"/>
      <c r="P2703" s="304"/>
      <c r="Q2703" s="304"/>
      <c r="R2703" s="304"/>
      <c r="S2703" s="304"/>
      <c r="T2703" s="304"/>
      <c r="U2703" s="304"/>
      <c r="V2703" s="304"/>
      <c r="W2703" s="304"/>
      <c r="X2703" s="321"/>
      <c r="Y2703" s="321"/>
    </row>
    <row r="2704" spans="1:25" customFormat="1" ht="15.75" customHeight="1" x14ac:dyDescent="0.2">
      <c r="A2704" s="304"/>
      <c r="B2704" s="304"/>
      <c r="C2704" s="304"/>
      <c r="D2704" s="304"/>
      <c r="E2704" s="304"/>
      <c r="F2704" s="304"/>
      <c r="G2704" s="304"/>
      <c r="H2704" s="304"/>
      <c r="I2704" s="304"/>
      <c r="J2704" s="304"/>
      <c r="K2704" s="304"/>
      <c r="L2704" s="304"/>
      <c r="M2704" s="304"/>
      <c r="N2704" s="304"/>
      <c r="O2704" s="304"/>
      <c r="P2704" s="304"/>
      <c r="Q2704" s="304"/>
      <c r="R2704" s="304"/>
      <c r="S2704" s="304"/>
      <c r="T2704" s="304"/>
      <c r="U2704" s="304"/>
      <c r="V2704" s="304"/>
      <c r="W2704" s="304"/>
      <c r="X2704" s="321"/>
      <c r="Y2704" s="321"/>
    </row>
    <row r="2705" spans="1:25" customFormat="1" ht="15.75" customHeight="1" x14ac:dyDescent="0.2">
      <c r="A2705" s="304"/>
      <c r="B2705" s="304"/>
      <c r="C2705" s="304"/>
      <c r="D2705" s="304"/>
      <c r="E2705" s="304"/>
      <c r="F2705" s="304"/>
      <c r="G2705" s="304"/>
      <c r="H2705" s="304"/>
      <c r="I2705" s="304"/>
      <c r="J2705" s="304"/>
      <c r="K2705" s="304"/>
      <c r="L2705" s="304"/>
      <c r="M2705" s="304"/>
      <c r="N2705" s="304"/>
      <c r="O2705" s="304"/>
      <c r="P2705" s="304"/>
      <c r="Q2705" s="304"/>
      <c r="R2705" s="304"/>
      <c r="S2705" s="304"/>
      <c r="T2705" s="304"/>
      <c r="U2705" s="304"/>
      <c r="V2705" s="304"/>
      <c r="W2705" s="304"/>
      <c r="X2705" s="321"/>
      <c r="Y2705" s="321"/>
    </row>
    <row r="2706" spans="1:25" customFormat="1" ht="15.75" customHeight="1" x14ac:dyDescent="0.2">
      <c r="A2706" s="304"/>
      <c r="B2706" s="304"/>
      <c r="C2706" s="304"/>
      <c r="D2706" s="304"/>
      <c r="E2706" s="304"/>
      <c r="F2706" s="304"/>
      <c r="G2706" s="304"/>
      <c r="H2706" s="304"/>
      <c r="I2706" s="304"/>
      <c r="J2706" s="304"/>
      <c r="K2706" s="304"/>
      <c r="L2706" s="304"/>
      <c r="M2706" s="304"/>
      <c r="N2706" s="304"/>
      <c r="O2706" s="304"/>
      <c r="P2706" s="304"/>
      <c r="Q2706" s="304"/>
      <c r="R2706" s="304"/>
      <c r="S2706" s="304"/>
      <c r="T2706" s="304"/>
      <c r="U2706" s="304"/>
      <c r="V2706" s="304"/>
      <c r="W2706" s="304"/>
      <c r="X2706" s="321"/>
      <c r="Y2706" s="321"/>
    </row>
    <row r="2707" spans="1:25" customFormat="1" ht="15.75" customHeight="1" x14ac:dyDescent="0.2">
      <c r="A2707" s="304"/>
      <c r="B2707" s="304"/>
      <c r="C2707" s="304"/>
      <c r="D2707" s="304"/>
      <c r="E2707" s="304"/>
      <c r="F2707" s="304"/>
      <c r="G2707" s="304"/>
      <c r="H2707" s="304"/>
      <c r="I2707" s="304"/>
      <c r="J2707" s="304"/>
      <c r="K2707" s="304"/>
      <c r="L2707" s="304"/>
      <c r="M2707" s="304"/>
      <c r="N2707" s="304"/>
      <c r="O2707" s="304"/>
      <c r="P2707" s="304"/>
      <c r="Q2707" s="304"/>
      <c r="R2707" s="304"/>
      <c r="S2707" s="304"/>
      <c r="T2707" s="304"/>
      <c r="U2707" s="304"/>
      <c r="V2707" s="304"/>
      <c r="W2707" s="304"/>
      <c r="X2707" s="321"/>
      <c r="Y2707" s="321"/>
    </row>
    <row r="2708" spans="1:25" customFormat="1" ht="15.75" customHeight="1" x14ac:dyDescent="0.2">
      <c r="A2708" s="304"/>
      <c r="B2708" s="304"/>
      <c r="C2708" s="304"/>
      <c r="D2708" s="304"/>
      <c r="E2708" s="304"/>
      <c r="F2708" s="304"/>
      <c r="G2708" s="304"/>
      <c r="H2708" s="304"/>
      <c r="I2708" s="304"/>
      <c r="J2708" s="304"/>
      <c r="K2708" s="304"/>
      <c r="L2708" s="304"/>
      <c r="M2708" s="304"/>
      <c r="N2708" s="304"/>
      <c r="O2708" s="304"/>
      <c r="P2708" s="304"/>
      <c r="Q2708" s="304"/>
      <c r="R2708" s="304"/>
      <c r="S2708" s="304"/>
      <c r="T2708" s="304"/>
      <c r="U2708" s="304"/>
      <c r="V2708" s="304"/>
      <c r="W2708" s="304"/>
      <c r="X2708" s="321"/>
      <c r="Y2708" s="321"/>
    </row>
    <row r="2709" spans="1:25" customFormat="1" ht="15.75" customHeight="1" x14ac:dyDescent="0.2">
      <c r="A2709" s="304"/>
      <c r="B2709" s="304"/>
      <c r="C2709" s="304"/>
      <c r="D2709" s="304"/>
      <c r="E2709" s="304"/>
      <c r="F2709" s="304"/>
      <c r="G2709" s="304"/>
      <c r="H2709" s="304"/>
      <c r="I2709" s="304"/>
      <c r="J2709" s="304"/>
      <c r="K2709" s="304"/>
      <c r="L2709" s="304"/>
      <c r="M2709" s="304"/>
      <c r="N2709" s="304"/>
      <c r="O2709" s="304"/>
      <c r="P2709" s="304"/>
      <c r="Q2709" s="304"/>
      <c r="R2709" s="304"/>
      <c r="S2709" s="304"/>
      <c r="T2709" s="304"/>
      <c r="U2709" s="304"/>
      <c r="V2709" s="304"/>
      <c r="W2709" s="304"/>
      <c r="X2709" s="321"/>
      <c r="Y2709" s="321"/>
    </row>
    <row r="2710" spans="1:25" customFormat="1" ht="15.75" customHeight="1" x14ac:dyDescent="0.2">
      <c r="A2710" s="304"/>
      <c r="B2710" s="304"/>
      <c r="C2710" s="304"/>
      <c r="D2710" s="304"/>
      <c r="E2710" s="304"/>
      <c r="F2710" s="304"/>
      <c r="G2710" s="304"/>
      <c r="H2710" s="304"/>
      <c r="I2710" s="304"/>
      <c r="J2710" s="304"/>
      <c r="K2710" s="304"/>
      <c r="L2710" s="304"/>
      <c r="M2710" s="304"/>
      <c r="N2710" s="304"/>
      <c r="O2710" s="304"/>
      <c r="P2710" s="304"/>
      <c r="Q2710" s="304"/>
      <c r="R2710" s="304"/>
      <c r="S2710" s="304"/>
      <c r="T2710" s="304"/>
      <c r="U2710" s="304"/>
      <c r="V2710" s="304"/>
      <c r="W2710" s="304"/>
      <c r="X2710" s="321"/>
      <c r="Y2710" s="321"/>
    </row>
    <row r="2711" spans="1:25" customFormat="1" ht="15.75" customHeight="1" x14ac:dyDescent="0.2">
      <c r="A2711" s="304"/>
      <c r="B2711" s="304"/>
      <c r="C2711" s="304"/>
      <c r="D2711" s="304"/>
      <c r="E2711" s="304"/>
      <c r="F2711" s="304"/>
      <c r="G2711" s="304"/>
      <c r="H2711" s="304"/>
      <c r="I2711" s="304"/>
      <c r="J2711" s="304"/>
      <c r="K2711" s="304"/>
      <c r="L2711" s="304"/>
      <c r="M2711" s="304"/>
      <c r="N2711" s="304"/>
      <c r="O2711" s="304"/>
      <c r="P2711" s="304"/>
      <c r="Q2711" s="304"/>
      <c r="R2711" s="304"/>
      <c r="S2711" s="304"/>
      <c r="T2711" s="304"/>
      <c r="U2711" s="304"/>
      <c r="V2711" s="304"/>
      <c r="W2711" s="304"/>
      <c r="X2711" s="321"/>
      <c r="Y2711" s="321"/>
    </row>
    <row r="2712" spans="1:25" customFormat="1" ht="15.75" customHeight="1" x14ac:dyDescent="0.2">
      <c r="A2712" s="304"/>
      <c r="B2712" s="304"/>
      <c r="C2712" s="304"/>
      <c r="D2712" s="304"/>
      <c r="E2712" s="304"/>
      <c r="F2712" s="304"/>
      <c r="G2712" s="304"/>
      <c r="H2712" s="304"/>
      <c r="I2712" s="304"/>
      <c r="J2712" s="304"/>
      <c r="K2712" s="304"/>
      <c r="L2712" s="304"/>
      <c r="M2712" s="304"/>
      <c r="N2712" s="304"/>
      <c r="O2712" s="304"/>
      <c r="P2712" s="304"/>
      <c r="Q2712" s="304"/>
      <c r="R2712" s="304"/>
      <c r="S2712" s="304"/>
      <c r="T2712" s="304"/>
      <c r="U2712" s="304"/>
      <c r="V2712" s="304"/>
      <c r="W2712" s="304"/>
      <c r="X2712" s="321"/>
      <c r="Y2712" s="321"/>
    </row>
    <row r="2713" spans="1:25" customFormat="1" ht="15.75" customHeight="1" x14ac:dyDescent="0.2">
      <c r="A2713" s="304"/>
      <c r="B2713" s="304"/>
      <c r="C2713" s="304"/>
      <c r="D2713" s="304"/>
      <c r="E2713" s="304"/>
      <c r="F2713" s="304"/>
      <c r="G2713" s="304"/>
      <c r="H2713" s="304"/>
      <c r="I2713" s="304"/>
      <c r="J2713" s="304"/>
      <c r="K2713" s="304"/>
      <c r="L2713" s="304"/>
      <c r="M2713" s="304"/>
      <c r="N2713" s="304"/>
      <c r="O2713" s="304"/>
      <c r="P2713" s="304"/>
      <c r="Q2713" s="304"/>
      <c r="R2713" s="304"/>
      <c r="S2713" s="304"/>
      <c r="T2713" s="304"/>
      <c r="U2713" s="304"/>
      <c r="V2713" s="304"/>
      <c r="W2713" s="304"/>
      <c r="X2713" s="321"/>
      <c r="Y2713" s="321"/>
    </row>
    <row r="2714" spans="1:25" customFormat="1" ht="15.75" customHeight="1" x14ac:dyDescent="0.2">
      <c r="A2714" s="304"/>
      <c r="B2714" s="304"/>
      <c r="C2714" s="304"/>
      <c r="D2714" s="304"/>
      <c r="E2714" s="304"/>
      <c r="F2714" s="304"/>
      <c r="G2714" s="304"/>
      <c r="H2714" s="304"/>
      <c r="I2714" s="304"/>
      <c r="J2714" s="304"/>
      <c r="K2714" s="304"/>
      <c r="L2714" s="304"/>
      <c r="M2714" s="304"/>
      <c r="N2714" s="304"/>
      <c r="O2714" s="304"/>
      <c r="P2714" s="304"/>
      <c r="Q2714" s="304"/>
      <c r="R2714" s="304"/>
      <c r="S2714" s="304"/>
      <c r="T2714" s="304"/>
      <c r="U2714" s="304"/>
      <c r="V2714" s="304"/>
      <c r="W2714" s="304"/>
      <c r="X2714" s="321"/>
      <c r="Y2714" s="321"/>
    </row>
    <row r="2715" spans="1:25" customFormat="1" ht="15.75" customHeight="1" x14ac:dyDescent="0.2">
      <c r="A2715" s="304"/>
      <c r="B2715" s="304"/>
      <c r="C2715" s="304"/>
      <c r="D2715" s="304"/>
      <c r="E2715" s="304"/>
      <c r="F2715" s="304"/>
      <c r="G2715" s="304"/>
      <c r="H2715" s="304"/>
      <c r="I2715" s="304"/>
      <c r="J2715" s="304"/>
      <c r="K2715" s="304"/>
      <c r="L2715" s="304"/>
      <c r="M2715" s="304"/>
      <c r="N2715" s="304"/>
      <c r="O2715" s="304"/>
      <c r="P2715" s="304"/>
      <c r="Q2715" s="304"/>
      <c r="R2715" s="304"/>
      <c r="S2715" s="304"/>
      <c r="T2715" s="304"/>
      <c r="U2715" s="304"/>
      <c r="V2715" s="304"/>
      <c r="W2715" s="304"/>
      <c r="X2715" s="321"/>
      <c r="Y2715" s="321"/>
    </row>
    <row r="2716" spans="1:25" customFormat="1" ht="15.75" customHeight="1" x14ac:dyDescent="0.2">
      <c r="A2716" s="304"/>
      <c r="B2716" s="304"/>
      <c r="C2716" s="304"/>
      <c r="D2716" s="304"/>
      <c r="E2716" s="304"/>
      <c r="F2716" s="304"/>
      <c r="G2716" s="304"/>
      <c r="H2716" s="304"/>
      <c r="I2716" s="304"/>
      <c r="J2716" s="304"/>
      <c r="K2716" s="304"/>
      <c r="L2716" s="304"/>
      <c r="M2716" s="304"/>
      <c r="N2716" s="304"/>
      <c r="O2716" s="304"/>
      <c r="P2716" s="304"/>
      <c r="Q2716" s="304"/>
      <c r="R2716" s="304"/>
      <c r="S2716" s="304"/>
      <c r="T2716" s="304"/>
      <c r="U2716" s="304"/>
      <c r="V2716" s="304"/>
      <c r="W2716" s="304"/>
      <c r="X2716" s="321"/>
      <c r="Y2716" s="321"/>
    </row>
    <row r="2717" spans="1:25" customFormat="1" ht="15.75" customHeight="1" x14ac:dyDescent="0.2">
      <c r="A2717" s="304"/>
      <c r="B2717" s="304"/>
      <c r="C2717" s="304"/>
      <c r="D2717" s="304"/>
      <c r="E2717" s="304"/>
      <c r="F2717" s="304"/>
      <c r="G2717" s="304"/>
      <c r="H2717" s="304"/>
      <c r="I2717" s="304"/>
      <c r="J2717" s="304"/>
      <c r="K2717" s="304"/>
      <c r="L2717" s="304"/>
      <c r="M2717" s="304"/>
      <c r="N2717" s="304"/>
      <c r="O2717" s="304"/>
      <c r="P2717" s="304"/>
      <c r="Q2717" s="304"/>
      <c r="R2717" s="304"/>
      <c r="S2717" s="304"/>
      <c r="T2717" s="304"/>
      <c r="U2717" s="304"/>
      <c r="V2717" s="304"/>
      <c r="W2717" s="304"/>
      <c r="X2717" s="321"/>
      <c r="Y2717" s="321"/>
    </row>
    <row r="2718" spans="1:25" customFormat="1" ht="15.75" customHeight="1" x14ac:dyDescent="0.2">
      <c r="A2718" s="304"/>
      <c r="B2718" s="304"/>
      <c r="C2718" s="304"/>
      <c r="D2718" s="304"/>
      <c r="E2718" s="304"/>
      <c r="F2718" s="304"/>
      <c r="G2718" s="304"/>
      <c r="H2718" s="304"/>
      <c r="I2718" s="304"/>
      <c r="J2718" s="304"/>
      <c r="K2718" s="304"/>
      <c r="L2718" s="304"/>
      <c r="M2718" s="304"/>
      <c r="N2718" s="304"/>
      <c r="O2718" s="304"/>
      <c r="P2718" s="304"/>
      <c r="Q2718" s="304"/>
      <c r="R2718" s="304"/>
      <c r="S2718" s="304"/>
      <c r="T2718" s="304"/>
      <c r="U2718" s="304"/>
      <c r="V2718" s="304"/>
      <c r="W2718" s="304"/>
      <c r="X2718" s="321"/>
      <c r="Y2718" s="321"/>
    </row>
    <row r="2719" spans="1:25" customFormat="1" ht="15.75" customHeight="1" x14ac:dyDescent="0.2">
      <c r="A2719" s="304"/>
      <c r="B2719" s="304"/>
      <c r="C2719" s="304"/>
      <c r="D2719" s="304"/>
      <c r="E2719" s="304"/>
      <c r="F2719" s="304"/>
      <c r="G2719" s="304"/>
      <c r="H2719" s="304"/>
      <c r="I2719" s="304"/>
      <c r="J2719" s="304"/>
      <c r="K2719" s="304"/>
      <c r="L2719" s="304"/>
      <c r="M2719" s="304"/>
      <c r="N2719" s="304"/>
      <c r="O2719" s="304"/>
      <c r="P2719" s="304"/>
      <c r="Q2719" s="304"/>
      <c r="R2719" s="304"/>
      <c r="S2719" s="304"/>
      <c r="T2719" s="304"/>
      <c r="U2719" s="304"/>
      <c r="V2719" s="304"/>
      <c r="W2719" s="304"/>
      <c r="X2719" s="321"/>
      <c r="Y2719" s="321"/>
    </row>
    <row r="2720" spans="1:25" customFormat="1" ht="15.75" customHeight="1" x14ac:dyDescent="0.2">
      <c r="A2720" s="304"/>
      <c r="B2720" s="304"/>
      <c r="C2720" s="304"/>
      <c r="D2720" s="304"/>
      <c r="E2720" s="304"/>
      <c r="F2720" s="304"/>
      <c r="G2720" s="304"/>
      <c r="H2720" s="304"/>
      <c r="I2720" s="304"/>
      <c r="J2720" s="304"/>
      <c r="K2720" s="304"/>
      <c r="L2720" s="304"/>
      <c r="M2720" s="304"/>
      <c r="N2720" s="304"/>
      <c r="O2720" s="304"/>
      <c r="P2720" s="304"/>
      <c r="Q2720" s="304"/>
      <c r="R2720" s="304"/>
      <c r="S2720" s="304"/>
      <c r="T2720" s="304"/>
      <c r="U2720" s="304"/>
      <c r="V2720" s="304"/>
      <c r="W2720" s="304"/>
      <c r="X2720" s="321"/>
      <c r="Y2720" s="321"/>
    </row>
    <row r="2721" spans="1:25" customFormat="1" ht="15.75" customHeight="1" x14ac:dyDescent="0.2">
      <c r="A2721" s="304"/>
      <c r="B2721" s="304"/>
      <c r="C2721" s="304"/>
      <c r="D2721" s="304"/>
      <c r="E2721" s="304"/>
      <c r="F2721" s="304"/>
      <c r="G2721" s="304"/>
      <c r="H2721" s="304"/>
      <c r="I2721" s="304"/>
      <c r="J2721" s="304"/>
      <c r="K2721" s="304"/>
      <c r="L2721" s="304"/>
      <c r="M2721" s="304"/>
      <c r="N2721" s="304"/>
      <c r="O2721" s="304"/>
      <c r="P2721" s="304"/>
      <c r="Q2721" s="304"/>
      <c r="R2721" s="304"/>
      <c r="S2721" s="304"/>
      <c r="T2721" s="304"/>
      <c r="U2721" s="304"/>
      <c r="V2721" s="304"/>
      <c r="W2721" s="304"/>
      <c r="X2721" s="321"/>
      <c r="Y2721" s="321"/>
    </row>
    <row r="2722" spans="1:25" customFormat="1" ht="15.75" customHeight="1" x14ac:dyDescent="0.2">
      <c r="A2722" s="304"/>
      <c r="B2722" s="304"/>
      <c r="C2722" s="304"/>
      <c r="D2722" s="304"/>
      <c r="E2722" s="304"/>
      <c r="F2722" s="304"/>
      <c r="G2722" s="304"/>
      <c r="H2722" s="304"/>
      <c r="I2722" s="304"/>
      <c r="J2722" s="304"/>
      <c r="K2722" s="304"/>
      <c r="L2722" s="304"/>
      <c r="M2722" s="304"/>
      <c r="N2722" s="304"/>
      <c r="O2722" s="304"/>
      <c r="P2722" s="304"/>
      <c r="Q2722" s="304"/>
      <c r="R2722" s="304"/>
      <c r="S2722" s="304"/>
      <c r="T2722" s="304"/>
      <c r="U2722" s="304"/>
      <c r="V2722" s="304"/>
      <c r="W2722" s="304"/>
      <c r="X2722" s="321"/>
      <c r="Y2722" s="321"/>
    </row>
    <row r="2723" spans="1:25" customFormat="1" ht="15.75" customHeight="1" x14ac:dyDescent="0.2">
      <c r="A2723" s="304"/>
      <c r="B2723" s="304"/>
      <c r="C2723" s="304"/>
      <c r="D2723" s="304"/>
      <c r="E2723" s="304"/>
      <c r="F2723" s="304"/>
      <c r="G2723" s="304"/>
      <c r="H2723" s="304"/>
      <c r="I2723" s="304"/>
      <c r="J2723" s="304"/>
      <c r="K2723" s="304"/>
      <c r="L2723" s="304"/>
      <c r="M2723" s="304"/>
      <c r="N2723" s="304"/>
      <c r="O2723" s="304"/>
      <c r="P2723" s="304"/>
      <c r="Q2723" s="304"/>
      <c r="R2723" s="304"/>
      <c r="S2723" s="304"/>
      <c r="T2723" s="304"/>
      <c r="U2723" s="304"/>
      <c r="V2723" s="304"/>
      <c r="W2723" s="304"/>
      <c r="X2723" s="321"/>
      <c r="Y2723" s="321"/>
    </row>
    <row r="2724" spans="1:25" customFormat="1" ht="15.75" customHeight="1" x14ac:dyDescent="0.2">
      <c r="A2724" s="304"/>
      <c r="B2724" s="304"/>
      <c r="C2724" s="304"/>
      <c r="D2724" s="304"/>
      <c r="E2724" s="304"/>
      <c r="F2724" s="304"/>
      <c r="G2724" s="304"/>
      <c r="H2724" s="304"/>
      <c r="I2724" s="304"/>
      <c r="J2724" s="304"/>
      <c r="K2724" s="304"/>
      <c r="L2724" s="304"/>
      <c r="M2724" s="304"/>
      <c r="N2724" s="304"/>
      <c r="O2724" s="304"/>
      <c r="P2724" s="304"/>
      <c r="Q2724" s="304"/>
      <c r="R2724" s="304"/>
      <c r="S2724" s="304"/>
      <c r="T2724" s="304"/>
      <c r="U2724" s="304"/>
      <c r="V2724" s="304"/>
      <c r="W2724" s="304"/>
      <c r="X2724" s="321"/>
      <c r="Y2724" s="321"/>
    </row>
    <row r="2725" spans="1:25" customFormat="1" ht="15.75" customHeight="1" x14ac:dyDescent="0.2">
      <c r="A2725" s="304"/>
      <c r="B2725" s="304"/>
      <c r="C2725" s="304"/>
      <c r="D2725" s="304"/>
      <c r="E2725" s="304"/>
      <c r="F2725" s="304"/>
      <c r="G2725" s="304"/>
      <c r="H2725" s="304"/>
      <c r="I2725" s="304"/>
      <c r="J2725" s="304"/>
      <c r="K2725" s="304"/>
      <c r="L2725" s="304"/>
      <c r="M2725" s="304"/>
      <c r="N2725" s="304"/>
      <c r="O2725" s="304"/>
      <c r="P2725" s="304"/>
      <c r="Q2725" s="304"/>
      <c r="R2725" s="304"/>
      <c r="S2725" s="304"/>
      <c r="T2725" s="304"/>
      <c r="U2725" s="304"/>
      <c r="V2725" s="304"/>
      <c r="W2725" s="304"/>
      <c r="X2725" s="321"/>
      <c r="Y2725" s="321"/>
    </row>
    <row r="2726" spans="1:25" customFormat="1" ht="15.75" customHeight="1" x14ac:dyDescent="0.2">
      <c r="A2726" s="304"/>
      <c r="B2726" s="304"/>
      <c r="C2726" s="304"/>
      <c r="D2726" s="304"/>
      <c r="E2726" s="304"/>
      <c r="F2726" s="304"/>
      <c r="G2726" s="304"/>
      <c r="H2726" s="304"/>
      <c r="I2726" s="304"/>
      <c r="J2726" s="304"/>
      <c r="K2726" s="304"/>
      <c r="L2726" s="304"/>
      <c r="M2726" s="304"/>
      <c r="N2726" s="304"/>
      <c r="O2726" s="304"/>
      <c r="P2726" s="304"/>
      <c r="Q2726" s="304"/>
      <c r="R2726" s="304"/>
      <c r="S2726" s="304"/>
      <c r="T2726" s="304"/>
      <c r="U2726" s="304"/>
      <c r="V2726" s="304"/>
      <c r="W2726" s="304"/>
      <c r="X2726" s="321"/>
      <c r="Y2726" s="321"/>
    </row>
    <row r="2727" spans="1:25" customFormat="1" ht="15.75" customHeight="1" x14ac:dyDescent="0.2">
      <c r="A2727" s="304"/>
      <c r="B2727" s="304"/>
      <c r="C2727" s="304"/>
      <c r="D2727" s="304"/>
      <c r="E2727" s="304"/>
      <c r="F2727" s="304"/>
      <c r="G2727" s="304"/>
      <c r="H2727" s="304"/>
      <c r="I2727" s="304"/>
      <c r="J2727" s="304"/>
      <c r="K2727" s="304"/>
      <c r="L2727" s="304"/>
      <c r="M2727" s="304"/>
      <c r="N2727" s="304"/>
      <c r="O2727" s="304"/>
      <c r="P2727" s="304"/>
      <c r="Q2727" s="304"/>
      <c r="R2727" s="304"/>
      <c r="S2727" s="304"/>
      <c r="T2727" s="304"/>
      <c r="U2727" s="304"/>
      <c r="V2727" s="304"/>
      <c r="W2727" s="304"/>
      <c r="X2727" s="321"/>
      <c r="Y2727" s="321"/>
    </row>
    <row r="2728" spans="1:25" customFormat="1" ht="15.75" customHeight="1" x14ac:dyDescent="0.2">
      <c r="A2728" s="304"/>
      <c r="B2728" s="304"/>
      <c r="C2728" s="304"/>
      <c r="D2728" s="304"/>
      <c r="E2728" s="304"/>
      <c r="F2728" s="304"/>
      <c r="G2728" s="304"/>
      <c r="H2728" s="304"/>
      <c r="I2728" s="304"/>
      <c r="J2728" s="304"/>
      <c r="K2728" s="304"/>
      <c r="L2728" s="304"/>
      <c r="M2728" s="304"/>
      <c r="N2728" s="304"/>
      <c r="O2728" s="304"/>
      <c r="P2728" s="304"/>
      <c r="Q2728" s="304"/>
      <c r="R2728" s="304"/>
      <c r="S2728" s="304"/>
      <c r="T2728" s="304"/>
      <c r="U2728" s="304"/>
      <c r="V2728" s="304"/>
      <c r="W2728" s="304"/>
      <c r="X2728" s="321"/>
      <c r="Y2728" s="321"/>
    </row>
    <row r="2729" spans="1:25" customFormat="1" ht="15.75" customHeight="1" x14ac:dyDescent="0.2">
      <c r="A2729" s="304"/>
      <c r="B2729" s="304"/>
      <c r="C2729" s="304"/>
      <c r="D2729" s="304"/>
      <c r="E2729" s="304"/>
      <c r="F2729" s="304"/>
      <c r="G2729" s="304"/>
      <c r="H2729" s="304"/>
      <c r="I2729" s="304"/>
      <c r="J2729" s="304"/>
      <c r="K2729" s="304"/>
      <c r="L2729" s="304"/>
      <c r="M2729" s="304"/>
      <c r="N2729" s="304"/>
      <c r="O2729" s="304"/>
      <c r="P2729" s="304"/>
      <c r="Q2729" s="304"/>
      <c r="R2729" s="304"/>
      <c r="S2729" s="304"/>
      <c r="T2729" s="304"/>
      <c r="U2729" s="304"/>
      <c r="V2729" s="304"/>
      <c r="W2729" s="304"/>
      <c r="X2729" s="321"/>
      <c r="Y2729" s="321"/>
    </row>
    <row r="2730" spans="1:25" customFormat="1" ht="15.75" customHeight="1" x14ac:dyDescent="0.2">
      <c r="A2730" s="304"/>
      <c r="B2730" s="304"/>
      <c r="C2730" s="304"/>
      <c r="D2730" s="304"/>
      <c r="E2730" s="304"/>
      <c r="F2730" s="304"/>
      <c r="G2730" s="304"/>
      <c r="H2730" s="304"/>
      <c r="I2730" s="304"/>
      <c r="J2730" s="304"/>
      <c r="K2730" s="304"/>
      <c r="L2730" s="304"/>
      <c r="M2730" s="304"/>
      <c r="N2730" s="304"/>
      <c r="O2730" s="304"/>
      <c r="P2730" s="304"/>
      <c r="Q2730" s="304"/>
      <c r="R2730" s="304"/>
      <c r="S2730" s="304"/>
      <c r="T2730" s="304"/>
      <c r="U2730" s="304"/>
      <c r="V2730" s="304"/>
      <c r="W2730" s="304"/>
      <c r="X2730" s="321"/>
      <c r="Y2730" s="321"/>
    </row>
    <row r="2731" spans="1:25" customFormat="1" ht="15.75" customHeight="1" x14ac:dyDescent="0.2">
      <c r="A2731" s="304"/>
      <c r="B2731" s="304"/>
      <c r="C2731" s="304"/>
      <c r="D2731" s="304"/>
      <c r="E2731" s="304"/>
      <c r="F2731" s="304"/>
      <c r="G2731" s="304"/>
      <c r="H2731" s="304"/>
      <c r="I2731" s="304"/>
      <c r="J2731" s="304"/>
      <c r="K2731" s="304"/>
      <c r="L2731" s="304"/>
      <c r="M2731" s="304"/>
      <c r="N2731" s="304"/>
      <c r="O2731" s="304"/>
      <c r="P2731" s="304"/>
      <c r="Q2731" s="304"/>
      <c r="R2731" s="304"/>
      <c r="S2731" s="304"/>
      <c r="T2731" s="304"/>
      <c r="U2731" s="304"/>
      <c r="V2731" s="304"/>
      <c r="W2731" s="304"/>
      <c r="X2731" s="321"/>
      <c r="Y2731" s="321"/>
    </row>
    <row r="2732" spans="1:25" customFormat="1" ht="15.75" customHeight="1" x14ac:dyDescent="0.2">
      <c r="A2732" s="304"/>
      <c r="B2732" s="304"/>
      <c r="C2732" s="304"/>
      <c r="D2732" s="304"/>
      <c r="E2732" s="304"/>
      <c r="F2732" s="304"/>
      <c r="G2732" s="304"/>
      <c r="H2732" s="304"/>
      <c r="I2732" s="304"/>
      <c r="J2732" s="304"/>
      <c r="K2732" s="304"/>
      <c r="L2732" s="304"/>
      <c r="M2732" s="304"/>
      <c r="N2732" s="304"/>
      <c r="O2732" s="304"/>
      <c r="P2732" s="304"/>
      <c r="Q2732" s="304"/>
      <c r="R2732" s="304"/>
      <c r="S2732" s="304"/>
      <c r="T2732" s="304"/>
      <c r="U2732" s="304"/>
      <c r="V2732" s="304"/>
      <c r="W2732" s="304"/>
      <c r="X2732" s="321"/>
      <c r="Y2732" s="321"/>
    </row>
    <row r="2733" spans="1:25" customFormat="1" ht="15.75" customHeight="1" x14ac:dyDescent="0.2">
      <c r="A2733" s="304"/>
      <c r="B2733" s="304"/>
      <c r="C2733" s="304"/>
      <c r="D2733" s="304"/>
      <c r="E2733" s="304"/>
      <c r="F2733" s="304"/>
      <c r="G2733" s="304"/>
      <c r="H2733" s="304"/>
      <c r="I2733" s="304"/>
      <c r="J2733" s="304"/>
      <c r="K2733" s="304"/>
      <c r="L2733" s="304"/>
      <c r="M2733" s="304"/>
      <c r="N2733" s="304"/>
      <c r="O2733" s="304"/>
      <c r="P2733" s="304"/>
      <c r="Q2733" s="304"/>
      <c r="R2733" s="304"/>
      <c r="S2733" s="304"/>
      <c r="T2733" s="304"/>
      <c r="U2733" s="304"/>
      <c r="V2733" s="304"/>
      <c r="W2733" s="304"/>
      <c r="X2733" s="321"/>
      <c r="Y2733" s="321"/>
    </row>
    <row r="2734" spans="1:25" customFormat="1" ht="15.75" customHeight="1" x14ac:dyDescent="0.2">
      <c r="A2734" s="304"/>
      <c r="B2734" s="304"/>
      <c r="C2734" s="304"/>
      <c r="D2734" s="304"/>
      <c r="E2734" s="304"/>
      <c r="F2734" s="304"/>
      <c r="G2734" s="304"/>
      <c r="H2734" s="304"/>
      <c r="I2734" s="304"/>
      <c r="J2734" s="304"/>
      <c r="K2734" s="304"/>
      <c r="L2734" s="304"/>
      <c r="M2734" s="304"/>
      <c r="N2734" s="304"/>
      <c r="O2734" s="304"/>
      <c r="P2734" s="304"/>
      <c r="Q2734" s="304"/>
      <c r="R2734" s="304"/>
      <c r="S2734" s="304"/>
      <c r="T2734" s="304"/>
      <c r="U2734" s="304"/>
      <c r="V2734" s="304"/>
      <c r="W2734" s="304"/>
      <c r="X2734" s="321"/>
      <c r="Y2734" s="321"/>
    </row>
    <row r="2735" spans="1:25" customFormat="1" ht="15.75" customHeight="1" x14ac:dyDescent="0.2">
      <c r="A2735" s="304"/>
      <c r="B2735" s="304"/>
      <c r="C2735" s="304"/>
      <c r="D2735" s="304"/>
      <c r="E2735" s="304"/>
      <c r="F2735" s="304"/>
      <c r="G2735" s="304"/>
      <c r="H2735" s="304"/>
      <c r="I2735" s="304"/>
      <c r="J2735" s="304"/>
      <c r="K2735" s="304"/>
      <c r="L2735" s="304"/>
      <c r="M2735" s="304"/>
      <c r="N2735" s="304"/>
      <c r="O2735" s="304"/>
      <c r="P2735" s="304"/>
      <c r="Q2735" s="304"/>
      <c r="R2735" s="304"/>
      <c r="S2735" s="304"/>
      <c r="T2735" s="304"/>
      <c r="U2735" s="304"/>
      <c r="V2735" s="304"/>
      <c r="W2735" s="304"/>
      <c r="X2735" s="321"/>
      <c r="Y2735" s="321"/>
    </row>
    <row r="2736" spans="1:25" customFormat="1" ht="15.75" customHeight="1" x14ac:dyDescent="0.2">
      <c r="A2736" s="304"/>
      <c r="B2736" s="304"/>
      <c r="C2736" s="304"/>
      <c r="D2736" s="304"/>
      <c r="E2736" s="304"/>
      <c r="F2736" s="304"/>
      <c r="G2736" s="304"/>
      <c r="H2736" s="304"/>
      <c r="I2736" s="304"/>
      <c r="J2736" s="304"/>
      <c r="K2736" s="304"/>
      <c r="L2736" s="304"/>
      <c r="M2736" s="304"/>
      <c r="N2736" s="304"/>
      <c r="O2736" s="304"/>
      <c r="P2736" s="304"/>
      <c r="Q2736" s="304"/>
      <c r="R2736" s="304"/>
      <c r="S2736" s="304"/>
      <c r="T2736" s="304"/>
      <c r="U2736" s="304"/>
      <c r="V2736" s="304"/>
      <c r="W2736" s="304"/>
      <c r="X2736" s="321"/>
      <c r="Y2736" s="321"/>
    </row>
    <row r="2737" spans="1:25" customFormat="1" ht="15.75" customHeight="1" x14ac:dyDescent="0.2">
      <c r="A2737" s="304"/>
      <c r="B2737" s="304"/>
      <c r="C2737" s="304"/>
      <c r="D2737" s="304"/>
      <c r="E2737" s="304"/>
      <c r="F2737" s="304"/>
      <c r="G2737" s="304"/>
      <c r="H2737" s="304"/>
      <c r="I2737" s="304"/>
      <c r="J2737" s="304"/>
      <c r="K2737" s="304"/>
      <c r="L2737" s="304"/>
      <c r="M2737" s="304"/>
      <c r="N2737" s="304"/>
      <c r="O2737" s="304"/>
      <c r="P2737" s="304"/>
      <c r="Q2737" s="304"/>
      <c r="R2737" s="304"/>
      <c r="S2737" s="304"/>
      <c r="T2737" s="304"/>
      <c r="U2737" s="304"/>
      <c r="V2737" s="304"/>
      <c r="W2737" s="304"/>
      <c r="X2737" s="321"/>
      <c r="Y2737" s="321"/>
    </row>
    <row r="2738" spans="1:25" customFormat="1" ht="15.75" customHeight="1" x14ac:dyDescent="0.2">
      <c r="A2738" s="304"/>
      <c r="B2738" s="304"/>
      <c r="C2738" s="304"/>
      <c r="D2738" s="304"/>
      <c r="E2738" s="304"/>
      <c r="F2738" s="304"/>
      <c r="G2738" s="304"/>
      <c r="H2738" s="304"/>
      <c r="I2738" s="304"/>
      <c r="J2738" s="304"/>
      <c r="K2738" s="304"/>
      <c r="L2738" s="304"/>
      <c r="M2738" s="304"/>
      <c r="N2738" s="304"/>
      <c r="O2738" s="304"/>
      <c r="P2738" s="304"/>
      <c r="Q2738" s="304"/>
      <c r="R2738" s="304"/>
      <c r="S2738" s="304"/>
      <c r="T2738" s="304"/>
      <c r="U2738" s="304"/>
      <c r="V2738" s="304"/>
      <c r="W2738" s="304"/>
      <c r="X2738" s="321"/>
      <c r="Y2738" s="321"/>
    </row>
    <row r="2739" spans="1:25" customFormat="1" ht="15.75" customHeight="1" x14ac:dyDescent="0.2">
      <c r="A2739" s="304"/>
      <c r="B2739" s="304"/>
      <c r="C2739" s="304"/>
      <c r="D2739" s="304"/>
      <c r="E2739" s="304"/>
      <c r="F2739" s="304"/>
      <c r="G2739" s="304"/>
      <c r="H2739" s="304"/>
      <c r="I2739" s="304"/>
      <c r="J2739" s="304"/>
      <c r="K2739" s="304"/>
      <c r="L2739" s="304"/>
      <c r="M2739" s="304"/>
      <c r="N2739" s="304"/>
      <c r="O2739" s="304"/>
      <c r="P2739" s="304"/>
      <c r="Q2739" s="304"/>
      <c r="R2739" s="304"/>
      <c r="S2739" s="304"/>
      <c r="T2739" s="304"/>
      <c r="U2739" s="304"/>
      <c r="V2739" s="304"/>
      <c r="W2739" s="304"/>
      <c r="X2739" s="321"/>
      <c r="Y2739" s="321"/>
    </row>
    <row r="2740" spans="1:25" customFormat="1" ht="15.75" customHeight="1" x14ac:dyDescent="0.2">
      <c r="A2740" s="304"/>
      <c r="B2740" s="304"/>
      <c r="C2740" s="304"/>
      <c r="D2740" s="304"/>
      <c r="E2740" s="304"/>
      <c r="F2740" s="304"/>
      <c r="G2740" s="304"/>
      <c r="H2740" s="304"/>
      <c r="I2740" s="304"/>
      <c r="J2740" s="304"/>
      <c r="K2740" s="304"/>
      <c r="L2740" s="304"/>
      <c r="M2740" s="304"/>
      <c r="N2740" s="304"/>
      <c r="O2740" s="304"/>
      <c r="P2740" s="304"/>
      <c r="Q2740" s="304"/>
      <c r="R2740" s="304"/>
      <c r="S2740" s="304"/>
      <c r="T2740" s="304"/>
      <c r="U2740" s="304"/>
      <c r="V2740" s="304"/>
      <c r="W2740" s="304"/>
      <c r="X2740" s="321"/>
      <c r="Y2740" s="321"/>
    </row>
    <row r="2741" spans="1:25" customFormat="1" ht="15.75" customHeight="1" x14ac:dyDescent="0.2">
      <c r="A2741" s="304"/>
      <c r="B2741" s="304"/>
      <c r="C2741" s="304"/>
      <c r="D2741" s="304"/>
      <c r="E2741" s="304"/>
      <c r="F2741" s="304"/>
      <c r="G2741" s="304"/>
      <c r="H2741" s="304"/>
      <c r="I2741" s="304"/>
      <c r="J2741" s="304"/>
      <c r="K2741" s="304"/>
      <c r="L2741" s="304"/>
      <c r="M2741" s="304"/>
      <c r="N2741" s="304"/>
      <c r="O2741" s="304"/>
      <c r="P2741" s="304"/>
      <c r="Q2741" s="304"/>
      <c r="R2741" s="304"/>
      <c r="S2741" s="304"/>
      <c r="T2741" s="304"/>
      <c r="U2741" s="304"/>
      <c r="V2741" s="304"/>
      <c r="W2741" s="304"/>
      <c r="X2741" s="321"/>
      <c r="Y2741" s="321"/>
    </row>
    <row r="2742" spans="1:25" customFormat="1" ht="15.75" customHeight="1" x14ac:dyDescent="0.2">
      <c r="A2742" s="304"/>
      <c r="B2742" s="304"/>
      <c r="C2742" s="304"/>
      <c r="D2742" s="304"/>
      <c r="E2742" s="304"/>
      <c r="F2742" s="304"/>
      <c r="G2742" s="304"/>
      <c r="H2742" s="304"/>
      <c r="I2742" s="304"/>
      <c r="J2742" s="304"/>
      <c r="K2742" s="304"/>
      <c r="L2742" s="304"/>
      <c r="M2742" s="304"/>
      <c r="N2742" s="304"/>
      <c r="O2742" s="304"/>
      <c r="P2742" s="304"/>
      <c r="Q2742" s="304"/>
      <c r="R2742" s="304"/>
      <c r="S2742" s="304"/>
      <c r="T2742" s="304"/>
      <c r="U2742" s="304"/>
      <c r="V2742" s="304"/>
      <c r="W2742" s="304"/>
      <c r="X2742" s="321"/>
      <c r="Y2742" s="321"/>
    </row>
    <row r="2743" spans="1:25" customFormat="1" ht="15.75" customHeight="1" x14ac:dyDescent="0.2">
      <c r="A2743" s="304"/>
      <c r="B2743" s="304"/>
      <c r="C2743" s="304"/>
      <c r="D2743" s="304"/>
      <c r="E2743" s="304"/>
      <c r="F2743" s="304"/>
      <c r="G2743" s="304"/>
      <c r="H2743" s="304"/>
      <c r="I2743" s="304"/>
      <c r="J2743" s="304"/>
      <c r="K2743" s="304"/>
      <c r="L2743" s="304"/>
      <c r="M2743" s="304"/>
      <c r="N2743" s="304"/>
      <c r="O2743" s="304"/>
      <c r="P2743" s="304"/>
      <c r="Q2743" s="304"/>
      <c r="R2743" s="304"/>
      <c r="S2743" s="304"/>
      <c r="T2743" s="304"/>
      <c r="U2743" s="304"/>
      <c r="V2743" s="304"/>
      <c r="W2743" s="304"/>
      <c r="X2743" s="321"/>
      <c r="Y2743" s="321"/>
    </row>
    <row r="2744" spans="1:25" customFormat="1" ht="15.75" customHeight="1" x14ac:dyDescent="0.2">
      <c r="A2744" s="304"/>
      <c r="B2744" s="304"/>
      <c r="C2744" s="304"/>
      <c r="D2744" s="304"/>
      <c r="E2744" s="304"/>
      <c r="F2744" s="304"/>
      <c r="G2744" s="304"/>
      <c r="H2744" s="304"/>
      <c r="I2744" s="304"/>
      <c r="J2744" s="304"/>
      <c r="K2744" s="304"/>
      <c r="L2744" s="304"/>
      <c r="M2744" s="304"/>
      <c r="N2744" s="304"/>
      <c r="O2744" s="304"/>
      <c r="P2744" s="304"/>
      <c r="Q2744" s="304"/>
      <c r="R2744" s="304"/>
      <c r="S2744" s="304"/>
      <c r="T2744" s="304"/>
      <c r="U2744" s="304"/>
      <c r="V2744" s="304"/>
      <c r="W2744" s="304"/>
      <c r="X2744" s="321"/>
      <c r="Y2744" s="321"/>
    </row>
    <row r="2745" spans="1:25" customFormat="1" ht="15.75" customHeight="1" x14ac:dyDescent="0.2">
      <c r="A2745" s="304"/>
      <c r="B2745" s="304"/>
      <c r="C2745" s="304"/>
      <c r="D2745" s="304"/>
      <c r="E2745" s="304"/>
      <c r="F2745" s="304"/>
      <c r="G2745" s="304"/>
      <c r="H2745" s="304"/>
      <c r="I2745" s="304"/>
      <c r="J2745" s="304"/>
      <c r="K2745" s="304"/>
      <c r="L2745" s="304"/>
      <c r="M2745" s="304"/>
      <c r="N2745" s="304"/>
      <c r="O2745" s="304"/>
      <c r="P2745" s="304"/>
      <c r="Q2745" s="304"/>
      <c r="R2745" s="304"/>
      <c r="S2745" s="304"/>
      <c r="T2745" s="304"/>
      <c r="U2745" s="304"/>
      <c r="V2745" s="304"/>
      <c r="W2745" s="304"/>
      <c r="X2745" s="321"/>
      <c r="Y2745" s="321"/>
    </row>
    <row r="2746" spans="1:25" customFormat="1" ht="15.75" customHeight="1" x14ac:dyDescent="0.2">
      <c r="A2746" s="304"/>
      <c r="B2746" s="304"/>
      <c r="C2746" s="304"/>
      <c r="D2746" s="304"/>
      <c r="E2746" s="304"/>
      <c r="F2746" s="304"/>
      <c r="G2746" s="304"/>
      <c r="H2746" s="304"/>
      <c r="I2746" s="304"/>
      <c r="J2746" s="304"/>
      <c r="K2746" s="304"/>
      <c r="L2746" s="304"/>
      <c r="M2746" s="304"/>
      <c r="N2746" s="304"/>
      <c r="O2746" s="304"/>
      <c r="P2746" s="304"/>
      <c r="Q2746" s="304"/>
      <c r="R2746" s="304"/>
      <c r="S2746" s="304"/>
      <c r="T2746" s="304"/>
      <c r="U2746" s="304"/>
      <c r="V2746" s="304"/>
      <c r="W2746" s="304"/>
      <c r="X2746" s="321"/>
      <c r="Y2746" s="321"/>
    </row>
    <row r="2747" spans="1:25" customFormat="1" ht="15.75" customHeight="1" x14ac:dyDescent="0.2">
      <c r="A2747" s="304"/>
      <c r="B2747" s="304"/>
      <c r="C2747" s="304"/>
      <c r="D2747" s="304"/>
      <c r="E2747" s="304"/>
      <c r="F2747" s="304"/>
      <c r="G2747" s="304"/>
      <c r="H2747" s="304"/>
      <c r="I2747" s="304"/>
      <c r="J2747" s="304"/>
      <c r="K2747" s="304"/>
      <c r="L2747" s="304"/>
      <c r="M2747" s="304"/>
      <c r="N2747" s="304"/>
      <c r="O2747" s="304"/>
      <c r="P2747" s="304"/>
      <c r="Q2747" s="304"/>
      <c r="R2747" s="304"/>
      <c r="S2747" s="304"/>
      <c r="T2747" s="304"/>
      <c r="U2747" s="304"/>
      <c r="V2747" s="304"/>
      <c r="W2747" s="304"/>
      <c r="X2747" s="321"/>
      <c r="Y2747" s="321"/>
    </row>
    <row r="2748" spans="1:25" customFormat="1" ht="15.75" customHeight="1" x14ac:dyDescent="0.2">
      <c r="A2748" s="304"/>
      <c r="B2748" s="304"/>
      <c r="C2748" s="304"/>
      <c r="D2748" s="304"/>
      <c r="E2748" s="304"/>
      <c r="F2748" s="304"/>
      <c r="G2748" s="304"/>
      <c r="H2748" s="304"/>
      <c r="I2748" s="304"/>
      <c r="J2748" s="304"/>
      <c r="K2748" s="304"/>
      <c r="L2748" s="304"/>
      <c r="M2748" s="304"/>
      <c r="N2748" s="304"/>
      <c r="O2748" s="304"/>
      <c r="P2748" s="304"/>
      <c r="Q2748" s="304"/>
      <c r="R2748" s="304"/>
      <c r="S2748" s="304"/>
      <c r="T2748" s="304"/>
      <c r="U2748" s="304"/>
      <c r="V2748" s="304"/>
      <c r="W2748" s="304"/>
      <c r="X2748" s="321"/>
      <c r="Y2748" s="321"/>
    </row>
    <row r="2749" spans="1:25" customFormat="1" ht="15.75" customHeight="1" x14ac:dyDescent="0.2">
      <c r="A2749" s="304"/>
      <c r="B2749" s="304"/>
      <c r="C2749" s="304"/>
      <c r="D2749" s="304"/>
      <c r="E2749" s="304"/>
      <c r="F2749" s="304"/>
      <c r="G2749" s="304"/>
      <c r="H2749" s="304"/>
      <c r="I2749" s="304"/>
      <c r="J2749" s="304"/>
      <c r="K2749" s="304"/>
      <c r="L2749" s="304"/>
      <c r="M2749" s="304"/>
      <c r="N2749" s="304"/>
      <c r="O2749" s="304"/>
      <c r="P2749" s="304"/>
      <c r="Q2749" s="304"/>
      <c r="R2749" s="304"/>
      <c r="S2749" s="304"/>
      <c r="T2749" s="304"/>
      <c r="U2749" s="304"/>
      <c r="V2749" s="304"/>
      <c r="W2749" s="304"/>
      <c r="X2749" s="321"/>
      <c r="Y2749" s="321"/>
    </row>
    <row r="2750" spans="1:25" customFormat="1" ht="15.75" customHeight="1" x14ac:dyDescent="0.2">
      <c r="A2750" s="304"/>
      <c r="B2750" s="304"/>
      <c r="C2750" s="304"/>
      <c r="D2750" s="304"/>
      <c r="E2750" s="304"/>
      <c r="F2750" s="304"/>
      <c r="G2750" s="304"/>
      <c r="H2750" s="304"/>
      <c r="I2750" s="304"/>
      <c r="J2750" s="304"/>
      <c r="K2750" s="304"/>
      <c r="L2750" s="304"/>
      <c r="M2750" s="304"/>
      <c r="N2750" s="304"/>
      <c r="O2750" s="304"/>
      <c r="P2750" s="304"/>
      <c r="Q2750" s="304"/>
      <c r="R2750" s="304"/>
      <c r="S2750" s="304"/>
      <c r="T2750" s="304"/>
      <c r="U2750" s="304"/>
      <c r="V2750" s="304"/>
      <c r="W2750" s="304"/>
      <c r="X2750" s="321"/>
      <c r="Y2750" s="321"/>
    </row>
    <row r="2751" spans="1:25" customFormat="1" ht="15.75" customHeight="1" x14ac:dyDescent="0.2">
      <c r="A2751" s="304"/>
      <c r="B2751" s="304"/>
      <c r="C2751" s="304"/>
      <c r="D2751" s="304"/>
      <c r="E2751" s="304"/>
      <c r="F2751" s="304"/>
      <c r="G2751" s="304"/>
      <c r="H2751" s="304"/>
      <c r="I2751" s="304"/>
      <c r="J2751" s="304"/>
      <c r="K2751" s="304"/>
      <c r="L2751" s="304"/>
      <c r="M2751" s="304"/>
      <c r="N2751" s="304"/>
      <c r="O2751" s="304"/>
      <c r="P2751" s="304"/>
      <c r="Q2751" s="304"/>
      <c r="R2751" s="304"/>
      <c r="S2751" s="304"/>
      <c r="T2751" s="304"/>
      <c r="U2751" s="304"/>
      <c r="V2751" s="304"/>
      <c r="W2751" s="304"/>
      <c r="X2751" s="321"/>
      <c r="Y2751" s="321"/>
    </row>
    <row r="2752" spans="1:25" customFormat="1" ht="15.75" customHeight="1" x14ac:dyDescent="0.2">
      <c r="A2752" s="304"/>
      <c r="B2752" s="304"/>
      <c r="C2752" s="304"/>
      <c r="D2752" s="304"/>
      <c r="E2752" s="304"/>
      <c r="F2752" s="304"/>
      <c r="G2752" s="304"/>
      <c r="H2752" s="304"/>
      <c r="I2752" s="304"/>
      <c r="J2752" s="304"/>
      <c r="K2752" s="304"/>
      <c r="L2752" s="304"/>
      <c r="M2752" s="304"/>
      <c r="N2752" s="304"/>
      <c r="O2752" s="304"/>
      <c r="P2752" s="304"/>
      <c r="Q2752" s="304"/>
      <c r="R2752" s="304"/>
      <c r="S2752" s="304"/>
      <c r="T2752" s="304"/>
      <c r="U2752" s="304"/>
      <c r="V2752" s="304"/>
      <c r="W2752" s="304"/>
      <c r="X2752" s="321"/>
      <c r="Y2752" s="321"/>
    </row>
    <row r="2753" spans="1:25" customFormat="1" ht="15.75" customHeight="1" x14ac:dyDescent="0.2">
      <c r="A2753" s="304"/>
      <c r="B2753" s="304"/>
      <c r="C2753" s="304"/>
      <c r="D2753" s="304"/>
      <c r="E2753" s="304"/>
      <c r="F2753" s="304"/>
      <c r="G2753" s="304"/>
      <c r="H2753" s="304"/>
      <c r="I2753" s="304"/>
      <c r="J2753" s="304"/>
      <c r="K2753" s="304"/>
      <c r="L2753" s="304"/>
      <c r="M2753" s="304"/>
      <c r="N2753" s="304"/>
      <c r="O2753" s="304"/>
      <c r="P2753" s="304"/>
      <c r="Q2753" s="304"/>
      <c r="R2753" s="304"/>
      <c r="S2753" s="304"/>
      <c r="T2753" s="304"/>
      <c r="U2753" s="304"/>
      <c r="V2753" s="304"/>
      <c r="W2753" s="304"/>
      <c r="X2753" s="321"/>
      <c r="Y2753" s="321"/>
    </row>
    <row r="2754" spans="1:25" customFormat="1" ht="15.75" customHeight="1" x14ac:dyDescent="0.2">
      <c r="A2754" s="304"/>
      <c r="B2754" s="304"/>
      <c r="C2754" s="304"/>
      <c r="D2754" s="304"/>
      <c r="E2754" s="304"/>
      <c r="F2754" s="304"/>
      <c r="G2754" s="304"/>
      <c r="H2754" s="304"/>
      <c r="I2754" s="304"/>
      <c r="J2754" s="304"/>
      <c r="K2754" s="304"/>
      <c r="L2754" s="304"/>
      <c r="M2754" s="304"/>
      <c r="N2754" s="304"/>
      <c r="O2754" s="304"/>
      <c r="P2754" s="304"/>
      <c r="Q2754" s="304"/>
      <c r="R2754" s="304"/>
      <c r="S2754" s="304"/>
      <c r="T2754" s="304"/>
      <c r="U2754" s="304"/>
      <c r="V2754" s="304"/>
      <c r="W2754" s="304"/>
      <c r="X2754" s="321"/>
      <c r="Y2754" s="321"/>
    </row>
    <row r="2755" spans="1:25" customFormat="1" ht="15.75" customHeight="1" x14ac:dyDescent="0.2">
      <c r="A2755" s="304"/>
      <c r="B2755" s="304"/>
      <c r="C2755" s="304"/>
      <c r="D2755" s="304"/>
      <c r="E2755" s="304"/>
      <c r="F2755" s="304"/>
      <c r="G2755" s="304"/>
      <c r="H2755" s="304"/>
      <c r="I2755" s="304"/>
      <c r="J2755" s="304"/>
      <c r="K2755" s="304"/>
      <c r="L2755" s="304"/>
      <c r="M2755" s="304"/>
      <c r="N2755" s="304"/>
      <c r="O2755" s="304"/>
      <c r="P2755" s="304"/>
      <c r="Q2755" s="304"/>
      <c r="R2755" s="304"/>
      <c r="S2755" s="304"/>
      <c r="T2755" s="304"/>
      <c r="U2755" s="304"/>
      <c r="V2755" s="304"/>
      <c r="W2755" s="304"/>
      <c r="X2755" s="321"/>
      <c r="Y2755" s="321"/>
    </row>
    <row r="2756" spans="1:25" customFormat="1" ht="15.75" customHeight="1" x14ac:dyDescent="0.2">
      <c r="A2756" s="304"/>
      <c r="B2756" s="304"/>
      <c r="C2756" s="304"/>
      <c r="D2756" s="304"/>
      <c r="E2756" s="304"/>
      <c r="F2756" s="304"/>
      <c r="G2756" s="304"/>
      <c r="H2756" s="304"/>
      <c r="I2756" s="304"/>
      <c r="J2756" s="304"/>
      <c r="K2756" s="304"/>
      <c r="L2756" s="304"/>
      <c r="M2756" s="304"/>
      <c r="N2756" s="304"/>
      <c r="O2756" s="304"/>
      <c r="P2756" s="304"/>
      <c r="Q2756" s="304"/>
      <c r="R2756" s="304"/>
      <c r="S2756" s="304"/>
      <c r="T2756" s="304"/>
      <c r="U2756" s="304"/>
      <c r="V2756" s="304"/>
      <c r="W2756" s="304"/>
      <c r="X2756" s="321"/>
      <c r="Y2756" s="321"/>
    </row>
    <row r="2757" spans="1:25" customFormat="1" ht="15.75" customHeight="1" x14ac:dyDescent="0.2">
      <c r="A2757" s="304"/>
      <c r="B2757" s="304"/>
      <c r="C2757" s="304"/>
      <c r="D2757" s="304"/>
      <c r="E2757" s="304"/>
      <c r="F2757" s="304"/>
      <c r="G2757" s="304"/>
      <c r="H2757" s="304"/>
      <c r="I2757" s="304"/>
      <c r="J2757" s="304"/>
      <c r="K2757" s="304"/>
      <c r="L2757" s="304"/>
      <c r="M2757" s="304"/>
      <c r="N2757" s="304"/>
      <c r="O2757" s="304"/>
      <c r="P2757" s="304"/>
      <c r="Q2757" s="304"/>
      <c r="R2757" s="304"/>
      <c r="S2757" s="304"/>
      <c r="T2757" s="304"/>
      <c r="U2757" s="304"/>
      <c r="V2757" s="304"/>
      <c r="W2757" s="304"/>
      <c r="X2757" s="321"/>
      <c r="Y2757" s="321"/>
    </row>
    <row r="2758" spans="1:25" customFormat="1" ht="15.75" customHeight="1" x14ac:dyDescent="0.2">
      <c r="A2758" s="304"/>
      <c r="B2758" s="304"/>
      <c r="C2758" s="304"/>
      <c r="D2758" s="304"/>
      <c r="E2758" s="304"/>
      <c r="F2758" s="304"/>
      <c r="G2758" s="304"/>
      <c r="H2758" s="304"/>
      <c r="I2758" s="304"/>
      <c r="J2758" s="304"/>
      <c r="K2758" s="304"/>
      <c r="L2758" s="304"/>
      <c r="M2758" s="304"/>
      <c r="N2758" s="304"/>
      <c r="O2758" s="304"/>
      <c r="P2758" s="304"/>
      <c r="Q2758" s="304"/>
      <c r="R2758" s="304"/>
      <c r="S2758" s="304"/>
      <c r="T2758" s="304"/>
      <c r="U2758" s="304"/>
      <c r="V2758" s="304"/>
      <c r="W2758" s="304"/>
      <c r="X2758" s="321"/>
      <c r="Y2758" s="321"/>
    </row>
    <row r="2759" spans="1:25" customFormat="1" ht="15.75" customHeight="1" x14ac:dyDescent="0.2">
      <c r="A2759" s="304"/>
      <c r="B2759" s="304"/>
      <c r="C2759" s="304"/>
      <c r="D2759" s="304"/>
      <c r="E2759" s="304"/>
      <c r="F2759" s="304"/>
      <c r="G2759" s="304"/>
      <c r="H2759" s="304"/>
      <c r="I2759" s="304"/>
      <c r="J2759" s="304"/>
      <c r="K2759" s="304"/>
      <c r="L2759" s="304"/>
      <c r="M2759" s="304"/>
      <c r="N2759" s="304"/>
      <c r="O2759" s="304"/>
      <c r="P2759" s="304"/>
      <c r="Q2759" s="304"/>
      <c r="R2759" s="304"/>
      <c r="S2759" s="304"/>
      <c r="T2759" s="304"/>
      <c r="U2759" s="304"/>
      <c r="V2759" s="304"/>
      <c r="W2759" s="304"/>
      <c r="X2759" s="321"/>
      <c r="Y2759" s="321"/>
    </row>
    <row r="2760" spans="1:25" customFormat="1" ht="15.75" customHeight="1" x14ac:dyDescent="0.2">
      <c r="A2760" s="304"/>
      <c r="B2760" s="304"/>
      <c r="C2760" s="304"/>
      <c r="D2760" s="304"/>
      <c r="E2760" s="304"/>
      <c r="F2760" s="304"/>
      <c r="G2760" s="304"/>
      <c r="H2760" s="304"/>
      <c r="I2760" s="304"/>
      <c r="J2760" s="304"/>
      <c r="K2760" s="304"/>
      <c r="L2760" s="304"/>
      <c r="M2760" s="304"/>
      <c r="N2760" s="304"/>
      <c r="O2760" s="304"/>
      <c r="P2760" s="304"/>
      <c r="Q2760" s="304"/>
      <c r="R2760" s="304"/>
      <c r="S2760" s="304"/>
      <c r="T2760" s="304"/>
      <c r="U2760" s="304"/>
      <c r="V2760" s="304"/>
      <c r="W2760" s="304"/>
      <c r="X2760" s="321"/>
      <c r="Y2760" s="321"/>
    </row>
    <row r="2761" spans="1:25" customFormat="1" ht="15.75" customHeight="1" x14ac:dyDescent="0.2">
      <c r="A2761" s="304"/>
      <c r="B2761" s="304"/>
      <c r="C2761" s="304"/>
      <c r="D2761" s="304"/>
      <c r="E2761" s="304"/>
      <c r="F2761" s="304"/>
      <c r="G2761" s="304"/>
      <c r="H2761" s="304"/>
      <c r="I2761" s="304"/>
      <c r="J2761" s="304"/>
      <c r="K2761" s="304"/>
      <c r="L2761" s="304"/>
      <c r="M2761" s="304"/>
      <c r="N2761" s="304"/>
      <c r="O2761" s="304"/>
      <c r="P2761" s="304"/>
      <c r="Q2761" s="304"/>
      <c r="R2761" s="304"/>
      <c r="S2761" s="304"/>
      <c r="T2761" s="304"/>
      <c r="U2761" s="304"/>
      <c r="V2761" s="304"/>
      <c r="W2761" s="304"/>
      <c r="X2761" s="321"/>
      <c r="Y2761" s="321"/>
    </row>
    <row r="2762" spans="1:25" customFormat="1" ht="15.75" customHeight="1" x14ac:dyDescent="0.2">
      <c r="A2762" s="304"/>
      <c r="B2762" s="304"/>
      <c r="C2762" s="304"/>
      <c r="D2762" s="304"/>
      <c r="E2762" s="304"/>
      <c r="F2762" s="304"/>
      <c r="G2762" s="304"/>
      <c r="H2762" s="304"/>
      <c r="I2762" s="304"/>
      <c r="J2762" s="304"/>
      <c r="K2762" s="304"/>
      <c r="L2762" s="304"/>
      <c r="M2762" s="304"/>
      <c r="N2762" s="304"/>
      <c r="O2762" s="304"/>
      <c r="P2762" s="304"/>
      <c r="Q2762" s="304"/>
      <c r="R2762" s="304"/>
      <c r="S2762" s="304"/>
      <c r="T2762" s="304"/>
      <c r="U2762" s="304"/>
      <c r="V2762" s="304"/>
      <c r="W2762" s="304"/>
      <c r="X2762" s="321"/>
      <c r="Y2762" s="321"/>
    </row>
    <row r="2763" spans="1:25" customFormat="1" ht="15.75" customHeight="1" x14ac:dyDescent="0.2">
      <c r="A2763" s="304"/>
      <c r="B2763" s="304"/>
      <c r="C2763" s="304"/>
      <c r="D2763" s="304"/>
      <c r="E2763" s="304"/>
      <c r="F2763" s="304"/>
      <c r="G2763" s="304"/>
      <c r="H2763" s="304"/>
      <c r="I2763" s="304"/>
      <c r="J2763" s="304"/>
      <c r="K2763" s="304"/>
      <c r="L2763" s="304"/>
      <c r="M2763" s="304"/>
      <c r="N2763" s="304"/>
      <c r="O2763" s="304"/>
      <c r="P2763" s="304"/>
      <c r="Q2763" s="304"/>
      <c r="R2763" s="304"/>
      <c r="S2763" s="304"/>
      <c r="T2763" s="304"/>
      <c r="U2763" s="304"/>
      <c r="V2763" s="304"/>
      <c r="W2763" s="304"/>
      <c r="X2763" s="321"/>
      <c r="Y2763" s="321"/>
    </row>
    <row r="2764" spans="1:25" customFormat="1" ht="15.75" customHeight="1" x14ac:dyDescent="0.2">
      <c r="A2764" s="304"/>
      <c r="B2764" s="304"/>
      <c r="C2764" s="304"/>
      <c r="D2764" s="304"/>
      <c r="E2764" s="304"/>
      <c r="F2764" s="304"/>
      <c r="G2764" s="304"/>
      <c r="H2764" s="304"/>
      <c r="I2764" s="304"/>
      <c r="J2764" s="304"/>
      <c r="K2764" s="304"/>
      <c r="L2764" s="304"/>
      <c r="M2764" s="304"/>
      <c r="N2764" s="304"/>
      <c r="O2764" s="304"/>
      <c r="P2764" s="304"/>
      <c r="Q2764" s="304"/>
      <c r="R2764" s="304"/>
      <c r="S2764" s="304"/>
      <c r="T2764" s="304"/>
      <c r="U2764" s="304"/>
      <c r="V2764" s="304"/>
      <c r="W2764" s="304"/>
      <c r="X2764" s="321"/>
      <c r="Y2764" s="321"/>
    </row>
    <row r="2765" spans="1:25" customFormat="1" ht="15.75" customHeight="1" x14ac:dyDescent="0.2">
      <c r="A2765" s="304"/>
      <c r="B2765" s="304"/>
      <c r="C2765" s="304"/>
      <c r="D2765" s="304"/>
      <c r="E2765" s="304"/>
      <c r="F2765" s="304"/>
      <c r="G2765" s="304"/>
      <c r="H2765" s="304"/>
      <c r="I2765" s="304"/>
      <c r="J2765" s="304"/>
      <c r="K2765" s="304"/>
      <c r="L2765" s="304"/>
      <c r="M2765" s="304"/>
      <c r="N2765" s="304"/>
      <c r="O2765" s="304"/>
      <c r="P2765" s="304"/>
      <c r="Q2765" s="304"/>
      <c r="R2765" s="304"/>
      <c r="S2765" s="304"/>
      <c r="T2765" s="304"/>
      <c r="U2765" s="304"/>
      <c r="V2765" s="304"/>
      <c r="W2765" s="304"/>
      <c r="X2765" s="321"/>
      <c r="Y2765" s="321"/>
    </row>
    <row r="2766" spans="1:25" customFormat="1" ht="15.75" customHeight="1" x14ac:dyDescent="0.2">
      <c r="A2766" s="304"/>
      <c r="B2766" s="304"/>
      <c r="C2766" s="304"/>
      <c r="D2766" s="304"/>
      <c r="E2766" s="304"/>
      <c r="F2766" s="304"/>
      <c r="G2766" s="304"/>
      <c r="H2766" s="304"/>
      <c r="I2766" s="304"/>
      <c r="J2766" s="304"/>
      <c r="K2766" s="304"/>
      <c r="L2766" s="304"/>
      <c r="M2766" s="304"/>
      <c r="N2766" s="304"/>
      <c r="O2766" s="304"/>
      <c r="P2766" s="304"/>
      <c r="Q2766" s="304"/>
      <c r="R2766" s="304"/>
      <c r="S2766" s="304"/>
      <c r="T2766" s="304"/>
      <c r="U2766" s="304"/>
      <c r="V2766" s="304"/>
      <c r="W2766" s="304"/>
      <c r="X2766" s="321"/>
      <c r="Y2766" s="321"/>
    </row>
    <row r="2767" spans="1:25" customFormat="1" ht="15.75" customHeight="1" x14ac:dyDescent="0.2">
      <c r="A2767" s="304"/>
      <c r="B2767" s="304"/>
      <c r="C2767" s="304"/>
      <c r="D2767" s="304"/>
      <c r="E2767" s="304"/>
      <c r="F2767" s="304"/>
      <c r="G2767" s="304"/>
      <c r="H2767" s="304"/>
      <c r="I2767" s="304"/>
      <c r="J2767" s="304"/>
      <c r="K2767" s="304"/>
      <c r="L2767" s="304"/>
      <c r="M2767" s="304"/>
      <c r="N2767" s="304"/>
      <c r="O2767" s="304"/>
      <c r="P2767" s="304"/>
      <c r="Q2767" s="304"/>
      <c r="R2767" s="304"/>
      <c r="S2767" s="304"/>
      <c r="T2767" s="304"/>
      <c r="U2767" s="304"/>
      <c r="V2767" s="304"/>
      <c r="W2767" s="304"/>
      <c r="X2767" s="321"/>
      <c r="Y2767" s="321"/>
    </row>
    <row r="2768" spans="1:25" customFormat="1" ht="15.75" customHeight="1" x14ac:dyDescent="0.2">
      <c r="A2768" s="304"/>
      <c r="B2768" s="304"/>
      <c r="C2768" s="304"/>
      <c r="D2768" s="304"/>
      <c r="E2768" s="304"/>
      <c r="F2768" s="304"/>
      <c r="G2768" s="304"/>
      <c r="H2768" s="304"/>
      <c r="I2768" s="304"/>
      <c r="J2768" s="304"/>
      <c r="K2768" s="304"/>
      <c r="L2768" s="304"/>
      <c r="M2768" s="304"/>
      <c r="N2768" s="304"/>
      <c r="O2768" s="304"/>
      <c r="P2768" s="304"/>
      <c r="Q2768" s="304"/>
      <c r="R2768" s="304"/>
      <c r="S2768" s="304"/>
      <c r="T2768" s="304"/>
      <c r="U2768" s="304"/>
      <c r="V2768" s="304"/>
      <c r="W2768" s="304"/>
      <c r="X2768" s="321"/>
      <c r="Y2768" s="321"/>
    </row>
    <row r="2769" spans="1:25" customFormat="1" ht="15.75" customHeight="1" x14ac:dyDescent="0.2">
      <c r="A2769" s="304"/>
      <c r="B2769" s="304"/>
      <c r="C2769" s="304"/>
      <c r="D2769" s="304"/>
      <c r="E2769" s="304"/>
      <c r="F2769" s="304"/>
      <c r="G2769" s="304"/>
      <c r="H2769" s="304"/>
      <c r="I2769" s="304"/>
      <c r="J2769" s="304"/>
      <c r="K2769" s="304"/>
      <c r="L2769" s="304"/>
      <c r="M2769" s="304"/>
      <c r="N2769" s="304"/>
      <c r="O2769" s="304"/>
      <c r="P2769" s="304"/>
      <c r="Q2769" s="304"/>
      <c r="R2769" s="304"/>
      <c r="S2769" s="304"/>
      <c r="T2769" s="304"/>
      <c r="U2769" s="304"/>
      <c r="V2769" s="304"/>
      <c r="W2769" s="304"/>
      <c r="X2769" s="321"/>
      <c r="Y2769" s="321"/>
    </row>
    <row r="2770" spans="1:25" customFormat="1" ht="15.75" customHeight="1" x14ac:dyDescent="0.2">
      <c r="A2770" s="304"/>
      <c r="B2770" s="304"/>
      <c r="C2770" s="304"/>
      <c r="D2770" s="304"/>
      <c r="E2770" s="304"/>
      <c r="F2770" s="304"/>
      <c r="G2770" s="304"/>
      <c r="H2770" s="304"/>
      <c r="I2770" s="304"/>
      <c r="J2770" s="304"/>
      <c r="K2770" s="304"/>
      <c r="L2770" s="304"/>
      <c r="M2770" s="304"/>
      <c r="N2770" s="304"/>
      <c r="O2770" s="304"/>
      <c r="P2770" s="304"/>
      <c r="Q2770" s="304"/>
      <c r="R2770" s="304"/>
      <c r="S2770" s="304"/>
      <c r="T2770" s="304"/>
      <c r="U2770" s="304"/>
      <c r="V2770" s="304"/>
      <c r="W2770" s="304"/>
      <c r="X2770" s="321"/>
      <c r="Y2770" s="321"/>
    </row>
    <row r="2771" spans="1:25" customFormat="1" ht="15.75" customHeight="1" x14ac:dyDescent="0.2">
      <c r="A2771" s="304"/>
      <c r="B2771" s="304"/>
      <c r="C2771" s="304"/>
      <c r="D2771" s="304"/>
      <c r="E2771" s="304"/>
      <c r="F2771" s="304"/>
      <c r="G2771" s="304"/>
      <c r="H2771" s="304"/>
      <c r="I2771" s="304"/>
      <c r="J2771" s="304"/>
      <c r="K2771" s="304"/>
      <c r="L2771" s="304"/>
      <c r="M2771" s="304"/>
      <c r="N2771" s="304"/>
      <c r="O2771" s="304"/>
      <c r="P2771" s="304"/>
      <c r="Q2771" s="304"/>
      <c r="R2771" s="304"/>
      <c r="S2771" s="304"/>
      <c r="T2771" s="304"/>
      <c r="U2771" s="304"/>
      <c r="V2771" s="304"/>
      <c r="W2771" s="304"/>
      <c r="X2771" s="321"/>
      <c r="Y2771" s="321"/>
    </row>
    <row r="2772" spans="1:25" customFormat="1" ht="15.75" customHeight="1" x14ac:dyDescent="0.2">
      <c r="A2772" s="304"/>
      <c r="B2772" s="304"/>
      <c r="C2772" s="304"/>
      <c r="D2772" s="304"/>
      <c r="E2772" s="304"/>
      <c r="F2772" s="304"/>
      <c r="G2772" s="304"/>
      <c r="H2772" s="304"/>
      <c r="I2772" s="304"/>
      <c r="J2772" s="304"/>
      <c r="K2772" s="304"/>
      <c r="L2772" s="304"/>
      <c r="M2772" s="304"/>
      <c r="N2772" s="304"/>
      <c r="O2772" s="304"/>
      <c r="P2772" s="304"/>
      <c r="Q2772" s="304"/>
      <c r="R2772" s="304"/>
      <c r="S2772" s="304"/>
      <c r="T2772" s="304"/>
      <c r="U2772" s="304"/>
      <c r="V2772" s="304"/>
      <c r="W2772" s="304"/>
      <c r="X2772" s="321"/>
      <c r="Y2772" s="321"/>
    </row>
    <row r="2773" spans="1:25" customFormat="1" ht="15.75" customHeight="1" x14ac:dyDescent="0.2">
      <c r="A2773" s="304"/>
      <c r="B2773" s="304"/>
      <c r="C2773" s="304"/>
      <c r="D2773" s="304"/>
      <c r="E2773" s="304"/>
      <c r="F2773" s="304"/>
      <c r="G2773" s="304"/>
      <c r="H2773" s="304"/>
      <c r="I2773" s="304"/>
      <c r="J2773" s="304"/>
      <c r="K2773" s="304"/>
      <c r="L2773" s="304"/>
      <c r="M2773" s="304"/>
      <c r="N2773" s="304"/>
      <c r="O2773" s="304"/>
      <c r="P2773" s="304"/>
      <c r="Q2773" s="304"/>
      <c r="R2773" s="304"/>
      <c r="S2773" s="304"/>
      <c r="T2773" s="304"/>
      <c r="U2773" s="304"/>
      <c r="V2773" s="304"/>
      <c r="W2773" s="304"/>
      <c r="X2773" s="321"/>
      <c r="Y2773" s="321"/>
    </row>
    <row r="2774" spans="1:25" customFormat="1" ht="15.75" customHeight="1" x14ac:dyDescent="0.2">
      <c r="A2774" s="304"/>
      <c r="B2774" s="304"/>
      <c r="C2774" s="304"/>
      <c r="D2774" s="304"/>
      <c r="E2774" s="304"/>
      <c r="F2774" s="304"/>
      <c r="G2774" s="304"/>
      <c r="H2774" s="304"/>
      <c r="I2774" s="304"/>
      <c r="J2774" s="304"/>
      <c r="K2774" s="304"/>
      <c r="L2774" s="304"/>
      <c r="M2774" s="304"/>
      <c r="N2774" s="304"/>
      <c r="O2774" s="304"/>
      <c r="P2774" s="304"/>
      <c r="Q2774" s="304"/>
      <c r="R2774" s="304"/>
      <c r="S2774" s="304"/>
      <c r="T2774" s="304"/>
      <c r="U2774" s="304"/>
      <c r="V2774" s="304"/>
      <c r="W2774" s="304"/>
      <c r="X2774" s="321"/>
      <c r="Y2774" s="321"/>
    </row>
    <row r="2775" spans="1:25" customFormat="1" ht="15.75" customHeight="1" x14ac:dyDescent="0.2">
      <c r="A2775" s="304"/>
      <c r="B2775" s="304"/>
      <c r="C2775" s="304"/>
      <c r="D2775" s="304"/>
      <c r="E2775" s="304"/>
      <c r="F2775" s="304"/>
      <c r="G2775" s="304"/>
      <c r="H2775" s="304"/>
      <c r="I2775" s="304"/>
      <c r="J2775" s="304"/>
      <c r="K2775" s="304"/>
      <c r="L2775" s="304"/>
      <c r="M2775" s="304"/>
      <c r="N2775" s="304"/>
      <c r="O2775" s="304"/>
      <c r="P2775" s="304"/>
      <c r="Q2775" s="304"/>
      <c r="R2775" s="304"/>
      <c r="S2775" s="304"/>
      <c r="T2775" s="304"/>
      <c r="U2775" s="304"/>
      <c r="V2775" s="304"/>
      <c r="W2775" s="304"/>
      <c r="X2775" s="321"/>
      <c r="Y2775" s="321"/>
    </row>
    <row r="2776" spans="1:25" customFormat="1" ht="15.75" customHeight="1" x14ac:dyDescent="0.2">
      <c r="A2776" s="304"/>
      <c r="B2776" s="304"/>
      <c r="C2776" s="304"/>
      <c r="D2776" s="304"/>
      <c r="E2776" s="304"/>
      <c r="F2776" s="304"/>
      <c r="G2776" s="304"/>
      <c r="H2776" s="304"/>
      <c r="I2776" s="304"/>
      <c r="J2776" s="304"/>
      <c r="K2776" s="304"/>
      <c r="L2776" s="304"/>
      <c r="M2776" s="304"/>
      <c r="N2776" s="304"/>
      <c r="O2776" s="304"/>
      <c r="P2776" s="304"/>
      <c r="Q2776" s="304"/>
      <c r="R2776" s="304"/>
      <c r="S2776" s="304"/>
      <c r="T2776" s="304"/>
      <c r="U2776" s="304"/>
      <c r="V2776" s="304"/>
      <c r="W2776" s="304"/>
      <c r="X2776" s="321"/>
      <c r="Y2776" s="321"/>
    </row>
    <row r="2777" spans="1:25" customFormat="1" ht="15.75" customHeight="1" x14ac:dyDescent="0.2">
      <c r="A2777" s="304"/>
      <c r="B2777" s="304"/>
      <c r="C2777" s="304"/>
      <c r="D2777" s="304"/>
      <c r="E2777" s="304"/>
      <c r="F2777" s="304"/>
      <c r="G2777" s="304"/>
      <c r="H2777" s="304"/>
      <c r="I2777" s="304"/>
      <c r="J2777" s="304"/>
      <c r="K2777" s="304"/>
      <c r="L2777" s="304"/>
      <c r="M2777" s="304"/>
      <c r="N2777" s="304"/>
      <c r="O2777" s="304"/>
      <c r="P2777" s="304"/>
      <c r="Q2777" s="304"/>
      <c r="R2777" s="304"/>
      <c r="S2777" s="304"/>
      <c r="T2777" s="304"/>
      <c r="U2777" s="304"/>
      <c r="V2777" s="304"/>
      <c r="W2777" s="304"/>
      <c r="X2777" s="321"/>
      <c r="Y2777" s="321"/>
    </row>
    <row r="2778" spans="1:25" customFormat="1" ht="15.75" customHeight="1" x14ac:dyDescent="0.2">
      <c r="A2778" s="304"/>
      <c r="B2778" s="304"/>
      <c r="C2778" s="304"/>
      <c r="D2778" s="304"/>
      <c r="E2778" s="304"/>
      <c r="F2778" s="304"/>
      <c r="G2778" s="304"/>
      <c r="H2778" s="304"/>
      <c r="I2778" s="304"/>
      <c r="J2778" s="304"/>
      <c r="K2778" s="304"/>
      <c r="L2778" s="304"/>
      <c r="M2778" s="304"/>
      <c r="N2778" s="304"/>
      <c r="O2778" s="304"/>
      <c r="P2778" s="304"/>
      <c r="Q2778" s="304"/>
      <c r="R2778" s="304"/>
      <c r="S2778" s="304"/>
      <c r="T2778" s="304"/>
      <c r="U2778" s="304"/>
      <c r="V2778" s="304"/>
      <c r="W2778" s="304"/>
      <c r="X2778" s="321"/>
      <c r="Y2778" s="321"/>
    </row>
    <row r="2779" spans="1:25" customFormat="1" ht="15.75" customHeight="1" x14ac:dyDescent="0.2">
      <c r="A2779" s="304"/>
      <c r="B2779" s="304"/>
      <c r="C2779" s="304"/>
      <c r="D2779" s="304"/>
      <c r="E2779" s="304"/>
      <c r="F2779" s="304"/>
      <c r="G2779" s="304"/>
      <c r="H2779" s="304"/>
      <c r="I2779" s="304"/>
      <c r="J2779" s="304"/>
      <c r="K2779" s="304"/>
      <c r="L2779" s="304"/>
      <c r="M2779" s="304"/>
      <c r="N2779" s="304"/>
      <c r="O2779" s="304"/>
      <c r="P2779" s="304"/>
      <c r="Q2779" s="304"/>
      <c r="R2779" s="304"/>
      <c r="S2779" s="304"/>
      <c r="T2779" s="304"/>
      <c r="U2779" s="304"/>
      <c r="V2779" s="304"/>
      <c r="W2779" s="304"/>
      <c r="X2779" s="321"/>
      <c r="Y2779" s="321"/>
    </row>
    <row r="2780" spans="1:25" customFormat="1" ht="15.75" customHeight="1" x14ac:dyDescent="0.2">
      <c r="A2780" s="304"/>
      <c r="B2780" s="304"/>
      <c r="C2780" s="304"/>
      <c r="D2780" s="304"/>
      <c r="E2780" s="304"/>
      <c r="F2780" s="304"/>
      <c r="G2780" s="304"/>
      <c r="H2780" s="304"/>
      <c r="I2780" s="304"/>
      <c r="J2780" s="304"/>
      <c r="K2780" s="304"/>
      <c r="L2780" s="304"/>
      <c r="M2780" s="304"/>
      <c r="N2780" s="304"/>
      <c r="O2780" s="304"/>
      <c r="P2780" s="304"/>
      <c r="Q2780" s="304"/>
      <c r="R2780" s="304"/>
      <c r="S2780" s="304"/>
      <c r="T2780" s="304"/>
      <c r="U2780" s="304"/>
      <c r="V2780" s="304"/>
      <c r="W2780" s="304"/>
      <c r="X2780" s="321"/>
      <c r="Y2780" s="321"/>
    </row>
    <row r="2781" spans="1:25" customFormat="1" ht="15.75" customHeight="1" x14ac:dyDescent="0.2">
      <c r="A2781" s="304"/>
      <c r="B2781" s="304"/>
      <c r="C2781" s="304"/>
      <c r="D2781" s="304"/>
      <c r="E2781" s="304"/>
      <c r="F2781" s="304"/>
      <c r="G2781" s="304"/>
      <c r="H2781" s="304"/>
      <c r="I2781" s="304"/>
      <c r="J2781" s="304"/>
      <c r="K2781" s="304"/>
      <c r="L2781" s="304"/>
      <c r="M2781" s="304"/>
      <c r="N2781" s="304"/>
      <c r="O2781" s="304"/>
      <c r="P2781" s="304"/>
      <c r="Q2781" s="304"/>
      <c r="R2781" s="304"/>
      <c r="S2781" s="304"/>
      <c r="T2781" s="304"/>
      <c r="U2781" s="304"/>
      <c r="V2781" s="304"/>
      <c r="W2781" s="304"/>
      <c r="X2781" s="321"/>
      <c r="Y2781" s="321"/>
    </row>
    <row r="2782" spans="1:25" customFormat="1" ht="15.75" customHeight="1" x14ac:dyDescent="0.2">
      <c r="A2782" s="304"/>
      <c r="B2782" s="304"/>
      <c r="C2782" s="304"/>
      <c r="D2782" s="304"/>
      <c r="E2782" s="304"/>
      <c r="F2782" s="304"/>
      <c r="G2782" s="304"/>
      <c r="H2782" s="304"/>
      <c r="I2782" s="304"/>
      <c r="J2782" s="304"/>
      <c r="K2782" s="304"/>
      <c r="L2782" s="304"/>
      <c r="M2782" s="304"/>
      <c r="N2782" s="304"/>
      <c r="O2782" s="304"/>
      <c r="P2782" s="304"/>
      <c r="Q2782" s="304"/>
      <c r="R2782" s="304"/>
      <c r="S2782" s="304"/>
      <c r="T2782" s="304"/>
      <c r="U2782" s="304"/>
      <c r="V2782" s="304"/>
      <c r="W2782" s="304"/>
      <c r="X2782" s="321"/>
      <c r="Y2782" s="321"/>
    </row>
    <row r="2783" spans="1:25" customFormat="1" ht="15.75" customHeight="1" x14ac:dyDescent="0.2">
      <c r="A2783" s="304"/>
      <c r="B2783" s="304"/>
      <c r="C2783" s="304"/>
      <c r="D2783" s="304"/>
      <c r="E2783" s="304"/>
      <c r="F2783" s="304"/>
      <c r="G2783" s="304"/>
      <c r="H2783" s="304"/>
      <c r="I2783" s="304"/>
      <c r="J2783" s="304"/>
      <c r="K2783" s="304"/>
      <c r="L2783" s="304"/>
      <c r="M2783" s="304"/>
      <c r="N2783" s="304"/>
      <c r="O2783" s="304"/>
      <c r="P2783" s="304"/>
      <c r="Q2783" s="304"/>
      <c r="R2783" s="304"/>
      <c r="S2783" s="304"/>
      <c r="T2783" s="304"/>
      <c r="U2783" s="304"/>
      <c r="V2783" s="304"/>
      <c r="W2783" s="304"/>
      <c r="X2783" s="321"/>
      <c r="Y2783" s="321"/>
    </row>
    <row r="2784" spans="1:25" customFormat="1" ht="15.75" customHeight="1" x14ac:dyDescent="0.2">
      <c r="A2784" s="304"/>
      <c r="B2784" s="304"/>
      <c r="C2784" s="304"/>
      <c r="D2784" s="304"/>
      <c r="E2784" s="304"/>
      <c r="F2784" s="304"/>
      <c r="G2784" s="304"/>
      <c r="H2784" s="304"/>
      <c r="I2784" s="304"/>
      <c r="J2784" s="304"/>
      <c r="K2784" s="304"/>
      <c r="L2784" s="304"/>
      <c r="M2784" s="304"/>
      <c r="N2784" s="304"/>
      <c r="O2784" s="304"/>
      <c r="P2784" s="304"/>
      <c r="Q2784" s="304"/>
      <c r="R2784" s="304"/>
      <c r="S2784" s="304"/>
      <c r="T2784" s="304"/>
      <c r="U2784" s="304"/>
      <c r="V2784" s="304"/>
      <c r="W2784" s="304"/>
      <c r="X2784" s="321"/>
      <c r="Y2784" s="321"/>
    </row>
    <row r="2785" spans="1:25" customFormat="1" ht="15.75" customHeight="1" x14ac:dyDescent="0.2">
      <c r="A2785" s="304"/>
      <c r="B2785" s="304"/>
      <c r="C2785" s="304"/>
      <c r="D2785" s="304"/>
      <c r="E2785" s="304"/>
      <c r="F2785" s="304"/>
      <c r="G2785" s="304"/>
      <c r="H2785" s="304"/>
      <c r="I2785" s="304"/>
      <c r="J2785" s="304"/>
      <c r="K2785" s="304"/>
      <c r="L2785" s="304"/>
      <c r="M2785" s="304"/>
      <c r="N2785" s="304"/>
      <c r="O2785" s="304"/>
      <c r="P2785" s="304"/>
      <c r="Q2785" s="304"/>
      <c r="R2785" s="304"/>
      <c r="S2785" s="304"/>
      <c r="T2785" s="304"/>
      <c r="U2785" s="304"/>
      <c r="V2785" s="304"/>
      <c r="W2785" s="304"/>
      <c r="X2785" s="321"/>
      <c r="Y2785" s="321"/>
    </row>
    <row r="2786" spans="1:25" customFormat="1" ht="15.75" customHeight="1" x14ac:dyDescent="0.2">
      <c r="A2786" s="304"/>
      <c r="B2786" s="304"/>
      <c r="C2786" s="304"/>
      <c r="D2786" s="304"/>
      <c r="E2786" s="304"/>
      <c r="F2786" s="304"/>
      <c r="G2786" s="304"/>
      <c r="H2786" s="304"/>
      <c r="I2786" s="304"/>
      <c r="J2786" s="304"/>
      <c r="K2786" s="304"/>
      <c r="L2786" s="304"/>
      <c r="M2786" s="304"/>
      <c r="N2786" s="304"/>
      <c r="O2786" s="304"/>
      <c r="P2786" s="304"/>
      <c r="Q2786" s="304"/>
      <c r="R2786" s="304"/>
      <c r="S2786" s="304"/>
      <c r="T2786" s="304"/>
      <c r="U2786" s="304"/>
      <c r="V2786" s="304"/>
      <c r="W2786" s="304"/>
      <c r="X2786" s="321"/>
      <c r="Y2786" s="321"/>
    </row>
    <row r="2787" spans="1:25" customFormat="1" ht="15.75" customHeight="1" x14ac:dyDescent="0.2">
      <c r="A2787" s="304"/>
      <c r="B2787" s="304"/>
      <c r="C2787" s="304"/>
      <c r="D2787" s="304"/>
      <c r="E2787" s="304"/>
      <c r="F2787" s="304"/>
      <c r="G2787" s="304"/>
      <c r="H2787" s="304"/>
      <c r="I2787" s="304"/>
      <c r="J2787" s="304"/>
      <c r="K2787" s="304"/>
      <c r="L2787" s="304"/>
      <c r="M2787" s="304"/>
      <c r="N2787" s="304"/>
      <c r="O2787" s="304"/>
      <c r="P2787" s="304"/>
      <c r="Q2787" s="304"/>
      <c r="R2787" s="304"/>
      <c r="S2787" s="304"/>
      <c r="T2787" s="304"/>
      <c r="U2787" s="304"/>
      <c r="V2787" s="304"/>
      <c r="W2787" s="304"/>
      <c r="X2787" s="321"/>
      <c r="Y2787" s="321"/>
    </row>
    <row r="2788" spans="1:25" customFormat="1" ht="15.75" customHeight="1" x14ac:dyDescent="0.2">
      <c r="A2788" s="304"/>
      <c r="B2788" s="304"/>
      <c r="C2788" s="304"/>
      <c r="D2788" s="304"/>
      <c r="E2788" s="304"/>
      <c r="F2788" s="304"/>
      <c r="G2788" s="304"/>
      <c r="H2788" s="304"/>
      <c r="I2788" s="304"/>
      <c r="J2788" s="304"/>
      <c r="K2788" s="304"/>
      <c r="L2788" s="304"/>
      <c r="M2788" s="304"/>
      <c r="N2788" s="304"/>
      <c r="O2788" s="304"/>
      <c r="P2788" s="304"/>
      <c r="Q2788" s="304"/>
      <c r="R2788" s="304"/>
      <c r="S2788" s="304"/>
      <c r="T2788" s="304"/>
      <c r="U2788" s="304"/>
      <c r="V2788" s="304"/>
      <c r="W2788" s="304"/>
      <c r="X2788" s="321"/>
      <c r="Y2788" s="321"/>
    </row>
    <row r="2789" spans="1:25" customFormat="1" ht="15.75" customHeight="1" x14ac:dyDescent="0.2">
      <c r="A2789" s="304"/>
      <c r="B2789" s="304"/>
      <c r="C2789" s="304"/>
      <c r="D2789" s="304"/>
      <c r="E2789" s="304"/>
      <c r="F2789" s="304"/>
      <c r="G2789" s="304"/>
      <c r="H2789" s="304"/>
      <c r="I2789" s="304"/>
      <c r="J2789" s="304"/>
      <c r="K2789" s="304"/>
      <c r="L2789" s="304"/>
      <c r="M2789" s="304"/>
      <c r="N2789" s="304"/>
      <c r="O2789" s="304"/>
      <c r="P2789" s="304"/>
      <c r="Q2789" s="304"/>
      <c r="R2789" s="304"/>
      <c r="S2789" s="304"/>
      <c r="T2789" s="304"/>
      <c r="U2789" s="304"/>
      <c r="V2789" s="304"/>
      <c r="W2789" s="304"/>
      <c r="X2789" s="321"/>
      <c r="Y2789" s="321"/>
    </row>
    <row r="2790" spans="1:25" customFormat="1" ht="15.75" customHeight="1" x14ac:dyDescent="0.2">
      <c r="A2790" s="304"/>
      <c r="B2790" s="304"/>
      <c r="C2790" s="304"/>
      <c r="D2790" s="304"/>
      <c r="E2790" s="304"/>
      <c r="F2790" s="304"/>
      <c r="G2790" s="304"/>
      <c r="H2790" s="304"/>
      <c r="I2790" s="304"/>
      <c r="J2790" s="304"/>
      <c r="K2790" s="304"/>
      <c r="L2790" s="304"/>
      <c r="M2790" s="304"/>
      <c r="N2790" s="304"/>
      <c r="O2790" s="304"/>
      <c r="P2790" s="304"/>
      <c r="Q2790" s="304"/>
      <c r="R2790" s="304"/>
      <c r="S2790" s="304"/>
      <c r="T2790" s="304"/>
      <c r="U2790" s="304"/>
      <c r="V2790" s="304"/>
      <c r="W2790" s="304"/>
      <c r="X2790" s="321"/>
      <c r="Y2790" s="321"/>
    </row>
    <row r="2791" spans="1:25" customFormat="1" ht="15.75" customHeight="1" x14ac:dyDescent="0.2">
      <c r="A2791" s="304"/>
      <c r="B2791" s="304"/>
      <c r="C2791" s="304"/>
      <c r="D2791" s="304"/>
      <c r="E2791" s="304"/>
      <c r="F2791" s="304"/>
      <c r="G2791" s="304"/>
      <c r="H2791" s="304"/>
      <c r="I2791" s="304"/>
      <c r="J2791" s="304"/>
      <c r="K2791" s="304"/>
      <c r="L2791" s="304"/>
      <c r="M2791" s="304"/>
      <c r="N2791" s="304"/>
      <c r="O2791" s="304"/>
      <c r="P2791" s="304"/>
      <c r="Q2791" s="304"/>
      <c r="R2791" s="304"/>
      <c r="S2791" s="304"/>
      <c r="T2791" s="304"/>
      <c r="U2791" s="304"/>
      <c r="V2791" s="304"/>
      <c r="W2791" s="304"/>
      <c r="X2791" s="321"/>
      <c r="Y2791" s="321"/>
    </row>
    <row r="2792" spans="1:25" customFormat="1" ht="15.75" customHeight="1" x14ac:dyDescent="0.2">
      <c r="A2792" s="304"/>
      <c r="B2792" s="304"/>
      <c r="C2792" s="304"/>
      <c r="D2792" s="304"/>
      <c r="E2792" s="304"/>
      <c r="F2792" s="304"/>
      <c r="G2792" s="304"/>
      <c r="H2792" s="304"/>
      <c r="I2792" s="304"/>
      <c r="J2792" s="304"/>
      <c r="K2792" s="304"/>
      <c r="L2792" s="304"/>
      <c r="M2792" s="304"/>
      <c r="N2792" s="304"/>
      <c r="O2792" s="304"/>
      <c r="P2792" s="304"/>
      <c r="Q2792" s="304"/>
      <c r="R2792" s="304"/>
      <c r="S2792" s="304"/>
      <c r="T2792" s="304"/>
      <c r="U2792" s="304"/>
      <c r="V2792" s="304"/>
      <c r="W2792" s="304"/>
      <c r="X2792" s="321"/>
      <c r="Y2792" s="321"/>
    </row>
    <row r="2793" spans="1:25" customFormat="1" ht="15.75" customHeight="1" x14ac:dyDescent="0.2">
      <c r="A2793" s="304"/>
      <c r="B2793" s="304"/>
      <c r="C2793" s="304"/>
      <c r="D2793" s="304"/>
      <c r="E2793" s="304"/>
      <c r="F2793" s="304"/>
      <c r="G2793" s="304"/>
      <c r="H2793" s="304"/>
      <c r="I2793" s="304"/>
      <c r="J2793" s="304"/>
      <c r="K2793" s="304"/>
      <c r="L2793" s="304"/>
      <c r="M2793" s="304"/>
      <c r="N2793" s="304"/>
      <c r="O2793" s="304"/>
      <c r="P2793" s="304"/>
      <c r="Q2793" s="304"/>
      <c r="R2793" s="304"/>
      <c r="S2793" s="304"/>
      <c r="T2793" s="304"/>
      <c r="U2793" s="304"/>
      <c r="V2793" s="304"/>
      <c r="W2793" s="304"/>
      <c r="X2793" s="321"/>
      <c r="Y2793" s="321"/>
    </row>
    <row r="2794" spans="1:25" customFormat="1" ht="15.75" customHeight="1" x14ac:dyDescent="0.2">
      <c r="A2794" s="304"/>
      <c r="B2794" s="304"/>
      <c r="C2794" s="304"/>
      <c r="D2794" s="304"/>
      <c r="E2794" s="304"/>
      <c r="F2794" s="304"/>
      <c r="G2794" s="304"/>
      <c r="H2794" s="304"/>
      <c r="I2794" s="304"/>
      <c r="J2794" s="304"/>
      <c r="K2794" s="304"/>
      <c r="L2794" s="304"/>
      <c r="M2794" s="304"/>
      <c r="N2794" s="304"/>
      <c r="O2794" s="304"/>
      <c r="P2794" s="304"/>
      <c r="Q2794" s="304"/>
      <c r="R2794" s="304"/>
      <c r="S2794" s="304"/>
      <c r="T2794" s="304"/>
      <c r="U2794" s="304"/>
      <c r="V2794" s="304"/>
      <c r="W2794" s="304"/>
      <c r="X2794" s="321"/>
      <c r="Y2794" s="321"/>
    </row>
    <row r="2795" spans="1:25" customFormat="1" ht="15.75" customHeight="1" x14ac:dyDescent="0.2">
      <c r="A2795" s="304"/>
      <c r="B2795" s="304"/>
      <c r="C2795" s="304"/>
      <c r="D2795" s="304"/>
      <c r="E2795" s="304"/>
      <c r="F2795" s="304"/>
      <c r="G2795" s="304"/>
      <c r="H2795" s="304"/>
      <c r="I2795" s="304"/>
      <c r="J2795" s="304"/>
      <c r="K2795" s="304"/>
      <c r="L2795" s="304"/>
      <c r="M2795" s="304"/>
      <c r="N2795" s="304"/>
      <c r="O2795" s="304"/>
      <c r="P2795" s="304"/>
      <c r="Q2795" s="304"/>
      <c r="R2795" s="304"/>
      <c r="S2795" s="304"/>
      <c r="T2795" s="304"/>
      <c r="U2795" s="304"/>
      <c r="V2795" s="304"/>
      <c r="W2795" s="304"/>
      <c r="X2795" s="321"/>
      <c r="Y2795" s="321"/>
    </row>
    <row r="2796" spans="1:25" customFormat="1" ht="15.75" customHeight="1" x14ac:dyDescent="0.2">
      <c r="A2796" s="304"/>
      <c r="B2796" s="304"/>
      <c r="C2796" s="304"/>
      <c r="D2796" s="304"/>
      <c r="E2796" s="304"/>
      <c r="F2796" s="304"/>
      <c r="G2796" s="304"/>
      <c r="H2796" s="304"/>
      <c r="I2796" s="304"/>
      <c r="J2796" s="304"/>
      <c r="K2796" s="304"/>
      <c r="L2796" s="304"/>
      <c r="M2796" s="304"/>
      <c r="N2796" s="304"/>
      <c r="O2796" s="304"/>
      <c r="P2796" s="304"/>
      <c r="Q2796" s="304"/>
      <c r="R2796" s="304"/>
      <c r="S2796" s="304"/>
      <c r="T2796" s="304"/>
      <c r="U2796" s="304"/>
      <c r="V2796" s="304"/>
      <c r="W2796" s="304"/>
      <c r="X2796" s="321"/>
      <c r="Y2796" s="321"/>
    </row>
    <row r="2797" spans="1:25" customFormat="1" ht="15.75" customHeight="1" x14ac:dyDescent="0.2">
      <c r="A2797" s="304"/>
      <c r="B2797" s="304"/>
      <c r="C2797" s="304"/>
      <c r="D2797" s="304"/>
      <c r="E2797" s="304"/>
      <c r="F2797" s="304"/>
      <c r="G2797" s="304"/>
      <c r="H2797" s="304"/>
      <c r="I2797" s="304"/>
      <c r="J2797" s="304"/>
      <c r="K2797" s="304"/>
      <c r="L2797" s="304"/>
      <c r="M2797" s="304"/>
      <c r="N2797" s="304"/>
      <c r="O2797" s="304"/>
      <c r="P2797" s="304"/>
      <c r="Q2797" s="304"/>
      <c r="R2797" s="304"/>
      <c r="S2797" s="304"/>
      <c r="T2797" s="304"/>
      <c r="U2797" s="304"/>
      <c r="V2797" s="304"/>
      <c r="W2797" s="304"/>
      <c r="X2797" s="321"/>
      <c r="Y2797" s="321"/>
    </row>
    <row r="2798" spans="1:25" customFormat="1" ht="15.75" customHeight="1" x14ac:dyDescent="0.2">
      <c r="A2798" s="304"/>
      <c r="B2798" s="304"/>
      <c r="C2798" s="304"/>
      <c r="D2798" s="304"/>
      <c r="E2798" s="304"/>
      <c r="F2798" s="304"/>
      <c r="G2798" s="304"/>
      <c r="H2798" s="304"/>
      <c r="I2798" s="304"/>
      <c r="J2798" s="304"/>
      <c r="K2798" s="304"/>
      <c r="L2798" s="304"/>
      <c r="M2798" s="304"/>
      <c r="N2798" s="304"/>
      <c r="O2798" s="304"/>
      <c r="P2798" s="304"/>
      <c r="Q2798" s="304"/>
      <c r="R2798" s="304"/>
      <c r="S2798" s="304"/>
      <c r="T2798" s="304"/>
      <c r="U2798" s="304"/>
      <c r="V2798" s="304"/>
      <c r="W2798" s="304"/>
      <c r="X2798" s="321"/>
      <c r="Y2798" s="321"/>
    </row>
    <row r="2799" spans="1:25" customFormat="1" ht="15.75" customHeight="1" x14ac:dyDescent="0.2">
      <c r="A2799" s="304"/>
      <c r="B2799" s="304"/>
      <c r="C2799" s="304"/>
      <c r="D2799" s="304"/>
      <c r="E2799" s="304"/>
      <c r="F2799" s="304"/>
      <c r="G2799" s="304"/>
      <c r="H2799" s="304"/>
      <c r="I2799" s="304"/>
      <c r="J2799" s="304"/>
      <c r="K2799" s="304"/>
      <c r="L2799" s="304"/>
      <c r="M2799" s="304"/>
      <c r="N2799" s="304"/>
      <c r="O2799" s="304"/>
      <c r="P2799" s="304"/>
      <c r="Q2799" s="304"/>
      <c r="R2799" s="304"/>
      <c r="S2799" s="304"/>
      <c r="T2799" s="304"/>
      <c r="U2799" s="304"/>
      <c r="V2799" s="304"/>
      <c r="W2799" s="304"/>
      <c r="X2799" s="321"/>
      <c r="Y2799" s="321"/>
    </row>
    <row r="2800" spans="1:25" customFormat="1" ht="15.75" customHeight="1" x14ac:dyDescent="0.2">
      <c r="A2800" s="304"/>
      <c r="B2800" s="304"/>
      <c r="C2800" s="304"/>
      <c r="D2800" s="304"/>
      <c r="E2800" s="304"/>
      <c r="F2800" s="304"/>
      <c r="G2800" s="304"/>
      <c r="H2800" s="304"/>
      <c r="I2800" s="304"/>
      <c r="J2800" s="304"/>
      <c r="K2800" s="304"/>
      <c r="L2800" s="304"/>
      <c r="M2800" s="304"/>
      <c r="N2800" s="304"/>
      <c r="O2800" s="304"/>
      <c r="P2800" s="304"/>
      <c r="Q2800" s="304"/>
      <c r="R2800" s="304"/>
      <c r="S2800" s="304"/>
      <c r="T2800" s="304"/>
      <c r="U2800" s="304"/>
      <c r="V2800" s="304"/>
      <c r="W2800" s="304"/>
      <c r="X2800" s="321"/>
      <c r="Y2800" s="321"/>
    </row>
    <row r="2801" spans="1:25" customFormat="1" ht="15.75" customHeight="1" x14ac:dyDescent="0.2">
      <c r="A2801" s="304"/>
      <c r="B2801" s="304"/>
      <c r="C2801" s="304"/>
      <c r="D2801" s="304"/>
      <c r="E2801" s="304"/>
      <c r="F2801" s="304"/>
      <c r="G2801" s="304"/>
      <c r="H2801" s="304"/>
      <c r="I2801" s="304"/>
      <c r="J2801" s="304"/>
      <c r="K2801" s="304"/>
      <c r="L2801" s="304"/>
      <c r="M2801" s="304"/>
      <c r="N2801" s="304"/>
      <c r="O2801" s="304"/>
      <c r="P2801" s="304"/>
      <c r="Q2801" s="304"/>
      <c r="R2801" s="304"/>
      <c r="S2801" s="304"/>
      <c r="T2801" s="304"/>
      <c r="U2801" s="304"/>
      <c r="V2801" s="304"/>
      <c r="W2801" s="304"/>
      <c r="X2801" s="321"/>
      <c r="Y2801" s="321"/>
    </row>
    <row r="2802" spans="1:25" customFormat="1" ht="15.75" customHeight="1" x14ac:dyDescent="0.2">
      <c r="A2802" s="304"/>
      <c r="B2802" s="304"/>
      <c r="C2802" s="304"/>
      <c r="D2802" s="304"/>
      <c r="E2802" s="304"/>
      <c r="F2802" s="304"/>
      <c r="G2802" s="304"/>
      <c r="H2802" s="304"/>
      <c r="I2802" s="304"/>
      <c r="J2802" s="304"/>
      <c r="K2802" s="304"/>
      <c r="L2802" s="304"/>
      <c r="M2802" s="304"/>
      <c r="N2802" s="304"/>
      <c r="O2802" s="304"/>
      <c r="P2802" s="304"/>
      <c r="Q2802" s="304"/>
      <c r="R2802" s="304"/>
      <c r="S2802" s="304"/>
      <c r="T2802" s="304"/>
      <c r="U2802" s="304"/>
      <c r="V2802" s="304"/>
      <c r="W2802" s="304"/>
      <c r="X2802" s="321"/>
      <c r="Y2802" s="321"/>
    </row>
    <row r="2803" spans="1:25" customFormat="1" ht="15.75" customHeight="1" x14ac:dyDescent="0.2">
      <c r="A2803" s="304"/>
      <c r="B2803" s="304"/>
      <c r="C2803" s="304"/>
      <c r="D2803" s="304"/>
      <c r="E2803" s="304"/>
      <c r="F2803" s="304"/>
      <c r="G2803" s="304"/>
      <c r="H2803" s="304"/>
      <c r="I2803" s="304"/>
      <c r="J2803" s="304"/>
      <c r="K2803" s="304"/>
      <c r="L2803" s="304"/>
      <c r="M2803" s="304"/>
      <c r="N2803" s="304"/>
      <c r="O2803" s="304"/>
      <c r="P2803" s="304"/>
      <c r="Q2803" s="304"/>
      <c r="R2803" s="304"/>
      <c r="S2803" s="304"/>
      <c r="T2803" s="304"/>
      <c r="U2803" s="304"/>
      <c r="V2803" s="304"/>
      <c r="W2803" s="304"/>
      <c r="X2803" s="321"/>
      <c r="Y2803" s="321"/>
    </row>
    <row r="2804" spans="1:25" customFormat="1" ht="15.75" customHeight="1" x14ac:dyDescent="0.2">
      <c r="A2804" s="304"/>
      <c r="B2804" s="304"/>
      <c r="C2804" s="304"/>
      <c r="D2804" s="304"/>
      <c r="E2804" s="304"/>
      <c r="F2804" s="304"/>
      <c r="G2804" s="304"/>
      <c r="H2804" s="304"/>
      <c r="I2804" s="304"/>
      <c r="J2804" s="304"/>
      <c r="K2804" s="304"/>
      <c r="L2804" s="304"/>
      <c r="M2804" s="304"/>
      <c r="N2804" s="304"/>
      <c r="O2804" s="304"/>
      <c r="P2804" s="304"/>
      <c r="Q2804" s="304"/>
      <c r="R2804" s="304"/>
      <c r="S2804" s="304"/>
      <c r="T2804" s="304"/>
      <c r="U2804" s="304"/>
      <c r="V2804" s="304"/>
      <c r="W2804" s="304"/>
      <c r="X2804" s="321"/>
      <c r="Y2804" s="321"/>
    </row>
    <row r="2805" spans="1:25" customFormat="1" ht="15.75" customHeight="1" x14ac:dyDescent="0.2">
      <c r="A2805" s="304"/>
      <c r="B2805" s="304"/>
      <c r="C2805" s="304"/>
      <c r="D2805" s="304"/>
      <c r="E2805" s="304"/>
      <c r="F2805" s="304"/>
      <c r="G2805" s="304"/>
      <c r="H2805" s="304"/>
      <c r="I2805" s="304"/>
      <c r="J2805" s="304"/>
      <c r="K2805" s="304"/>
      <c r="L2805" s="304"/>
      <c r="M2805" s="304"/>
      <c r="N2805" s="304"/>
      <c r="O2805" s="304"/>
      <c r="P2805" s="304"/>
      <c r="Q2805" s="304"/>
      <c r="R2805" s="304"/>
      <c r="S2805" s="304"/>
      <c r="T2805" s="304"/>
      <c r="U2805" s="304"/>
      <c r="V2805" s="304"/>
      <c r="W2805" s="304"/>
      <c r="X2805" s="321"/>
      <c r="Y2805" s="321"/>
    </row>
    <row r="2806" spans="1:25" customFormat="1" ht="15.75" customHeight="1" x14ac:dyDescent="0.2">
      <c r="A2806" s="304"/>
      <c r="B2806" s="304"/>
      <c r="C2806" s="304"/>
      <c r="D2806" s="304"/>
      <c r="E2806" s="304"/>
      <c r="F2806" s="304"/>
      <c r="G2806" s="304"/>
      <c r="H2806" s="304"/>
      <c r="I2806" s="304"/>
      <c r="J2806" s="304"/>
      <c r="K2806" s="304"/>
      <c r="L2806" s="304"/>
      <c r="M2806" s="304"/>
      <c r="N2806" s="304"/>
      <c r="O2806" s="304"/>
      <c r="P2806" s="304"/>
      <c r="Q2806" s="304"/>
      <c r="R2806" s="304"/>
      <c r="S2806" s="304"/>
      <c r="T2806" s="304"/>
      <c r="U2806" s="304"/>
      <c r="V2806" s="304"/>
      <c r="W2806" s="304"/>
      <c r="X2806" s="321"/>
      <c r="Y2806" s="321"/>
    </row>
    <row r="2807" spans="1:25" customFormat="1" ht="15.75" customHeight="1" x14ac:dyDescent="0.2">
      <c r="A2807" s="304"/>
      <c r="B2807" s="304"/>
      <c r="C2807" s="304"/>
      <c r="D2807" s="304"/>
      <c r="E2807" s="304"/>
      <c r="F2807" s="304"/>
      <c r="G2807" s="304"/>
      <c r="H2807" s="304"/>
      <c r="I2807" s="304"/>
      <c r="J2807" s="304"/>
      <c r="K2807" s="304"/>
      <c r="L2807" s="304"/>
      <c r="M2807" s="304"/>
      <c r="N2807" s="304"/>
      <c r="O2807" s="304"/>
      <c r="P2807" s="304"/>
      <c r="Q2807" s="304"/>
      <c r="R2807" s="304"/>
      <c r="S2807" s="304"/>
      <c r="T2807" s="304"/>
      <c r="U2807" s="304"/>
      <c r="V2807" s="304"/>
      <c r="W2807" s="304"/>
      <c r="X2807" s="321"/>
      <c r="Y2807" s="321"/>
    </row>
    <row r="2808" spans="1:25" customFormat="1" ht="15.75" customHeight="1" x14ac:dyDescent="0.2">
      <c r="A2808" s="304"/>
      <c r="B2808" s="304"/>
      <c r="C2808" s="304"/>
      <c r="D2808" s="304"/>
      <c r="E2808" s="304"/>
      <c r="F2808" s="304"/>
      <c r="G2808" s="304"/>
      <c r="H2808" s="304"/>
      <c r="I2808" s="304"/>
      <c r="J2808" s="304"/>
      <c r="K2808" s="304"/>
      <c r="L2808" s="304"/>
      <c r="M2808" s="304"/>
      <c r="N2808" s="304"/>
      <c r="O2808" s="304"/>
      <c r="P2808" s="304"/>
      <c r="Q2808" s="304"/>
      <c r="R2808" s="304"/>
      <c r="S2808" s="304"/>
      <c r="T2808" s="304"/>
      <c r="U2808" s="304"/>
      <c r="V2808" s="304"/>
      <c r="W2808" s="304"/>
      <c r="X2808" s="321"/>
      <c r="Y2808" s="321"/>
    </row>
    <row r="2809" spans="1:25" customFormat="1" ht="15.75" customHeight="1" x14ac:dyDescent="0.2">
      <c r="A2809" s="304"/>
      <c r="B2809" s="304"/>
      <c r="C2809" s="304"/>
      <c r="D2809" s="304"/>
      <c r="E2809" s="304"/>
      <c r="F2809" s="304"/>
      <c r="G2809" s="304"/>
      <c r="H2809" s="304"/>
      <c r="I2809" s="304"/>
      <c r="J2809" s="304"/>
      <c r="K2809" s="304"/>
      <c r="L2809" s="304"/>
      <c r="M2809" s="304"/>
      <c r="N2809" s="304"/>
      <c r="O2809" s="304"/>
      <c r="P2809" s="304"/>
      <c r="Q2809" s="304"/>
      <c r="R2809" s="304"/>
      <c r="S2809" s="304"/>
      <c r="T2809" s="304"/>
      <c r="U2809" s="304"/>
      <c r="V2809" s="304"/>
      <c r="W2809" s="304"/>
      <c r="X2809" s="321"/>
      <c r="Y2809" s="321"/>
    </row>
    <row r="2810" spans="1:25" customFormat="1" ht="15.75" customHeight="1" x14ac:dyDescent="0.2">
      <c r="A2810" s="304"/>
      <c r="B2810" s="304"/>
      <c r="C2810" s="304"/>
      <c r="D2810" s="304"/>
      <c r="E2810" s="304"/>
      <c r="F2810" s="304"/>
      <c r="G2810" s="304"/>
      <c r="H2810" s="304"/>
      <c r="I2810" s="304"/>
      <c r="J2810" s="304"/>
      <c r="K2810" s="304"/>
      <c r="L2810" s="304"/>
      <c r="M2810" s="304"/>
      <c r="N2810" s="304"/>
      <c r="O2810" s="304"/>
      <c r="P2810" s="304"/>
      <c r="Q2810" s="304"/>
      <c r="R2810" s="304"/>
      <c r="S2810" s="304"/>
      <c r="T2810" s="304"/>
      <c r="U2810" s="304"/>
      <c r="V2810" s="304"/>
      <c r="W2810" s="304"/>
      <c r="X2810" s="321"/>
      <c r="Y2810" s="321"/>
    </row>
    <row r="2811" spans="1:25" customFormat="1" ht="15.75" customHeight="1" x14ac:dyDescent="0.2">
      <c r="A2811" s="304"/>
      <c r="B2811" s="304"/>
      <c r="C2811" s="304"/>
      <c r="D2811" s="304"/>
      <c r="E2811" s="304"/>
      <c r="F2811" s="304"/>
      <c r="G2811" s="304"/>
      <c r="H2811" s="304"/>
      <c r="I2811" s="304"/>
      <c r="J2811" s="304"/>
      <c r="K2811" s="304"/>
      <c r="L2811" s="304"/>
      <c r="M2811" s="304"/>
      <c r="N2811" s="304"/>
      <c r="O2811" s="304"/>
      <c r="P2811" s="304"/>
      <c r="Q2811" s="304"/>
      <c r="R2811" s="304"/>
      <c r="S2811" s="304"/>
      <c r="T2811" s="304"/>
      <c r="U2811" s="304"/>
      <c r="V2811" s="304"/>
      <c r="W2811" s="304"/>
      <c r="X2811" s="321"/>
      <c r="Y2811" s="321"/>
    </row>
    <row r="2812" spans="1:25" customFormat="1" ht="15.75" customHeight="1" x14ac:dyDescent="0.2">
      <c r="A2812" s="304"/>
      <c r="B2812" s="304"/>
      <c r="C2812" s="304"/>
      <c r="D2812" s="304"/>
      <c r="E2812" s="304"/>
      <c r="F2812" s="304"/>
      <c r="G2812" s="304"/>
      <c r="H2812" s="304"/>
      <c r="I2812" s="304"/>
      <c r="J2812" s="304"/>
      <c r="K2812" s="304"/>
      <c r="L2812" s="304"/>
      <c r="M2812" s="304"/>
      <c r="N2812" s="304"/>
      <c r="O2812" s="304"/>
      <c r="P2812" s="304"/>
      <c r="Q2812" s="304"/>
      <c r="R2812" s="304"/>
      <c r="S2812" s="304"/>
      <c r="T2812" s="304"/>
      <c r="U2812" s="304"/>
      <c r="V2812" s="304"/>
      <c r="W2812" s="304"/>
      <c r="X2812" s="321"/>
      <c r="Y2812" s="321"/>
    </row>
    <row r="2813" spans="1:25" customFormat="1" ht="15.75" customHeight="1" x14ac:dyDescent="0.2">
      <c r="A2813" s="304"/>
      <c r="B2813" s="304"/>
      <c r="C2813" s="304"/>
      <c r="D2813" s="304"/>
      <c r="E2813" s="304"/>
      <c r="F2813" s="304"/>
      <c r="G2813" s="304"/>
      <c r="H2813" s="304"/>
      <c r="I2813" s="304"/>
      <c r="J2813" s="304"/>
      <c r="K2813" s="304"/>
      <c r="L2813" s="304"/>
      <c r="M2813" s="304"/>
      <c r="N2813" s="304"/>
      <c r="O2813" s="304"/>
      <c r="P2813" s="304"/>
      <c r="Q2813" s="304"/>
      <c r="R2813" s="304"/>
      <c r="S2813" s="304"/>
      <c r="T2813" s="304"/>
      <c r="U2813" s="304"/>
      <c r="V2813" s="304"/>
      <c r="W2813" s="304"/>
      <c r="X2813" s="321"/>
      <c r="Y2813" s="321"/>
    </row>
    <row r="2814" spans="1:25" customFormat="1" ht="15.75" customHeight="1" x14ac:dyDescent="0.2">
      <c r="A2814" s="304"/>
      <c r="B2814" s="304"/>
      <c r="C2814" s="304"/>
      <c r="D2814" s="304"/>
      <c r="E2814" s="304"/>
      <c r="F2814" s="304"/>
      <c r="G2814" s="304"/>
      <c r="H2814" s="304"/>
      <c r="I2814" s="304"/>
      <c r="J2814" s="304"/>
      <c r="K2814" s="304"/>
      <c r="L2814" s="304"/>
      <c r="M2814" s="304"/>
      <c r="N2814" s="304"/>
      <c r="O2814" s="304"/>
      <c r="P2814" s="304"/>
      <c r="Q2814" s="304"/>
      <c r="R2814" s="304"/>
      <c r="S2814" s="304"/>
      <c r="T2814" s="304"/>
      <c r="U2814" s="304"/>
      <c r="V2814" s="304"/>
      <c r="W2814" s="304"/>
      <c r="X2814" s="321"/>
      <c r="Y2814" s="321"/>
    </row>
    <row r="2815" spans="1:25" customFormat="1" ht="15.75" customHeight="1" x14ac:dyDescent="0.2">
      <c r="A2815" s="304"/>
      <c r="B2815" s="304"/>
      <c r="C2815" s="304"/>
      <c r="D2815" s="304"/>
      <c r="E2815" s="304"/>
      <c r="F2815" s="304"/>
      <c r="G2815" s="304"/>
      <c r="H2815" s="304"/>
      <c r="I2815" s="304"/>
      <c r="J2815" s="304"/>
      <c r="K2815" s="304"/>
      <c r="L2815" s="304"/>
      <c r="M2815" s="304"/>
      <c r="N2815" s="304"/>
      <c r="O2815" s="304"/>
      <c r="P2815" s="304"/>
      <c r="Q2815" s="304"/>
      <c r="R2815" s="304"/>
      <c r="S2815" s="304"/>
      <c r="T2815" s="304"/>
      <c r="U2815" s="304"/>
      <c r="V2815" s="304"/>
      <c r="W2815" s="304"/>
      <c r="X2815" s="321"/>
      <c r="Y2815" s="321"/>
    </row>
    <row r="2816" spans="1:25" customFormat="1" ht="15.75" customHeight="1" x14ac:dyDescent="0.2">
      <c r="A2816" s="304"/>
      <c r="B2816" s="304"/>
      <c r="C2816" s="304"/>
      <c r="D2816" s="304"/>
      <c r="E2816" s="304"/>
      <c r="F2816" s="304"/>
      <c r="G2816" s="304"/>
      <c r="H2816" s="304"/>
      <c r="I2816" s="304"/>
      <c r="J2816" s="304"/>
      <c r="K2816" s="304"/>
      <c r="L2816" s="304"/>
      <c r="M2816" s="304"/>
      <c r="N2816" s="304"/>
      <c r="O2816" s="304"/>
      <c r="P2816" s="304"/>
      <c r="Q2816" s="304"/>
      <c r="R2816" s="304"/>
      <c r="S2816" s="304"/>
      <c r="T2816" s="304"/>
      <c r="U2816" s="304"/>
      <c r="V2816" s="304"/>
      <c r="W2816" s="304"/>
      <c r="X2816" s="321"/>
      <c r="Y2816" s="321"/>
    </row>
    <row r="2817" spans="1:25" customFormat="1" ht="15.75" customHeight="1" x14ac:dyDescent="0.2">
      <c r="A2817" s="304"/>
      <c r="B2817" s="304"/>
      <c r="C2817" s="304"/>
      <c r="D2817" s="304"/>
      <c r="E2817" s="304"/>
      <c r="F2817" s="304"/>
      <c r="G2817" s="304"/>
      <c r="H2817" s="304"/>
      <c r="I2817" s="304"/>
      <c r="J2817" s="304"/>
      <c r="K2817" s="304"/>
      <c r="L2817" s="304"/>
      <c r="M2817" s="304"/>
      <c r="N2817" s="304"/>
      <c r="O2817" s="304"/>
      <c r="P2817" s="304"/>
      <c r="Q2817" s="304"/>
      <c r="R2817" s="304"/>
      <c r="S2817" s="304"/>
      <c r="T2817" s="304"/>
      <c r="U2817" s="304"/>
      <c r="V2817" s="304"/>
      <c r="W2817" s="304"/>
      <c r="X2817" s="321"/>
      <c r="Y2817" s="321"/>
    </row>
    <row r="2818" spans="1:25" customFormat="1" ht="15.75" customHeight="1" x14ac:dyDescent="0.2">
      <c r="A2818" s="304"/>
      <c r="B2818" s="304"/>
      <c r="C2818" s="304"/>
      <c r="D2818" s="304"/>
      <c r="E2818" s="304"/>
      <c r="F2818" s="304"/>
      <c r="G2818" s="304"/>
      <c r="H2818" s="304"/>
      <c r="I2818" s="304"/>
      <c r="J2818" s="304"/>
      <c r="K2818" s="304"/>
      <c r="L2818" s="304"/>
      <c r="M2818" s="304"/>
      <c r="N2818" s="304"/>
      <c r="O2818" s="304"/>
      <c r="P2818" s="304"/>
      <c r="Q2818" s="304"/>
      <c r="R2818" s="304"/>
      <c r="S2818" s="304"/>
      <c r="T2818" s="304"/>
      <c r="U2818" s="304"/>
      <c r="V2818" s="304"/>
      <c r="W2818" s="304"/>
      <c r="X2818" s="321"/>
      <c r="Y2818" s="321"/>
    </row>
    <row r="2819" spans="1:25" customFormat="1" ht="15.75" customHeight="1" x14ac:dyDescent="0.2">
      <c r="A2819" s="304"/>
      <c r="B2819" s="304"/>
      <c r="C2819" s="304"/>
      <c r="D2819" s="304"/>
      <c r="E2819" s="304"/>
      <c r="F2819" s="304"/>
      <c r="G2819" s="304"/>
      <c r="H2819" s="304"/>
      <c r="I2819" s="304"/>
      <c r="J2819" s="304"/>
      <c r="K2819" s="304"/>
      <c r="L2819" s="304"/>
      <c r="M2819" s="304"/>
      <c r="N2819" s="304"/>
      <c r="O2819" s="304"/>
      <c r="P2819" s="304"/>
      <c r="Q2819" s="304"/>
      <c r="R2819" s="304"/>
      <c r="S2819" s="304"/>
      <c r="T2819" s="304"/>
      <c r="U2819" s="304"/>
      <c r="V2819" s="304"/>
      <c r="W2819" s="304"/>
      <c r="X2819" s="321"/>
      <c r="Y2819" s="321"/>
    </row>
    <row r="2820" spans="1:25" customFormat="1" ht="15.75" customHeight="1" x14ac:dyDescent="0.2">
      <c r="A2820" s="304"/>
      <c r="B2820" s="304"/>
      <c r="C2820" s="304"/>
      <c r="D2820" s="304"/>
      <c r="E2820" s="304"/>
      <c r="F2820" s="304"/>
      <c r="G2820" s="304"/>
      <c r="H2820" s="304"/>
      <c r="I2820" s="304"/>
      <c r="J2820" s="304"/>
      <c r="K2820" s="304"/>
      <c r="L2820" s="304"/>
      <c r="M2820" s="304"/>
      <c r="N2820" s="304"/>
      <c r="O2820" s="304"/>
      <c r="P2820" s="304"/>
      <c r="Q2820" s="304"/>
      <c r="R2820" s="304"/>
      <c r="S2820" s="304"/>
      <c r="T2820" s="304"/>
      <c r="U2820" s="304"/>
      <c r="V2820" s="304"/>
      <c r="W2820" s="304"/>
      <c r="X2820" s="321"/>
      <c r="Y2820" s="321"/>
    </row>
    <row r="2821" spans="1:25" customFormat="1" ht="15.75" customHeight="1" x14ac:dyDescent="0.2">
      <c r="A2821" s="304"/>
      <c r="B2821" s="304"/>
      <c r="C2821" s="304"/>
      <c r="D2821" s="304"/>
      <c r="E2821" s="304"/>
      <c r="F2821" s="304"/>
      <c r="G2821" s="304"/>
      <c r="H2821" s="304"/>
      <c r="I2821" s="304"/>
      <c r="J2821" s="304"/>
      <c r="K2821" s="304"/>
      <c r="L2821" s="304"/>
      <c r="M2821" s="304"/>
      <c r="N2821" s="304"/>
      <c r="O2821" s="304"/>
      <c r="P2821" s="304"/>
      <c r="Q2821" s="304"/>
      <c r="R2821" s="304"/>
      <c r="S2821" s="304"/>
      <c r="T2821" s="304"/>
      <c r="U2821" s="304"/>
      <c r="V2821" s="304"/>
      <c r="W2821" s="304"/>
      <c r="X2821" s="321"/>
      <c r="Y2821" s="321"/>
    </row>
    <row r="2822" spans="1:25" customFormat="1" ht="15.75" customHeight="1" x14ac:dyDescent="0.2">
      <c r="A2822" s="304"/>
      <c r="B2822" s="304"/>
      <c r="C2822" s="304"/>
      <c r="D2822" s="304"/>
      <c r="E2822" s="304"/>
      <c r="F2822" s="304"/>
      <c r="G2822" s="304"/>
      <c r="H2822" s="304"/>
      <c r="I2822" s="304"/>
      <c r="J2822" s="304"/>
      <c r="K2822" s="304"/>
      <c r="L2822" s="304"/>
      <c r="M2822" s="304"/>
      <c r="N2822" s="304"/>
      <c r="O2822" s="304"/>
      <c r="P2822" s="304"/>
      <c r="Q2822" s="304"/>
      <c r="R2822" s="304"/>
      <c r="S2822" s="304"/>
      <c r="T2822" s="304"/>
      <c r="U2822" s="304"/>
      <c r="V2822" s="304"/>
      <c r="W2822" s="304"/>
      <c r="X2822" s="321"/>
      <c r="Y2822" s="321"/>
    </row>
    <row r="2823" spans="1:25" customFormat="1" ht="15.75" customHeight="1" x14ac:dyDescent="0.2">
      <c r="A2823" s="304"/>
      <c r="B2823" s="304"/>
      <c r="C2823" s="304"/>
      <c r="D2823" s="304"/>
      <c r="E2823" s="304"/>
      <c r="F2823" s="304"/>
      <c r="G2823" s="304"/>
      <c r="H2823" s="304"/>
      <c r="I2823" s="304"/>
      <c r="J2823" s="304"/>
      <c r="K2823" s="304"/>
      <c r="L2823" s="304"/>
      <c r="M2823" s="304"/>
      <c r="N2823" s="304"/>
      <c r="O2823" s="304"/>
      <c r="P2823" s="304"/>
      <c r="Q2823" s="304"/>
      <c r="R2823" s="304"/>
      <c r="S2823" s="304"/>
      <c r="T2823" s="304"/>
      <c r="U2823" s="304"/>
      <c r="V2823" s="304"/>
      <c r="W2823" s="304"/>
      <c r="X2823" s="321"/>
      <c r="Y2823" s="321"/>
    </row>
    <row r="2824" spans="1:25" customFormat="1" ht="15.75" customHeight="1" x14ac:dyDescent="0.2">
      <c r="A2824" s="304"/>
      <c r="B2824" s="304"/>
      <c r="C2824" s="304"/>
      <c r="D2824" s="304"/>
      <c r="E2824" s="304"/>
      <c r="F2824" s="304"/>
      <c r="G2824" s="304"/>
      <c r="H2824" s="304"/>
      <c r="I2824" s="304"/>
      <c r="J2824" s="304"/>
      <c r="K2824" s="304"/>
      <c r="L2824" s="304"/>
      <c r="M2824" s="304"/>
      <c r="N2824" s="304"/>
      <c r="O2824" s="304"/>
      <c r="P2824" s="304"/>
      <c r="Q2824" s="304"/>
      <c r="R2824" s="304"/>
      <c r="S2824" s="304"/>
      <c r="T2824" s="304"/>
      <c r="U2824" s="304"/>
      <c r="V2824" s="304"/>
      <c r="W2824" s="304"/>
      <c r="X2824" s="321"/>
      <c r="Y2824" s="321"/>
    </row>
    <row r="2825" spans="1:25" customFormat="1" ht="15.75" customHeight="1" x14ac:dyDescent="0.2">
      <c r="A2825" s="304"/>
      <c r="B2825" s="304"/>
      <c r="C2825" s="304"/>
      <c r="D2825" s="304"/>
      <c r="E2825" s="304"/>
      <c r="F2825" s="304"/>
      <c r="G2825" s="304"/>
      <c r="H2825" s="304"/>
      <c r="I2825" s="304"/>
      <c r="J2825" s="304"/>
      <c r="K2825" s="304"/>
      <c r="L2825" s="304"/>
      <c r="M2825" s="304"/>
      <c r="N2825" s="304"/>
      <c r="O2825" s="304"/>
      <c r="P2825" s="304"/>
      <c r="Q2825" s="304"/>
      <c r="R2825" s="304"/>
      <c r="S2825" s="304"/>
      <c r="T2825" s="304"/>
      <c r="U2825" s="304"/>
      <c r="V2825" s="304"/>
      <c r="W2825" s="304"/>
      <c r="X2825" s="321"/>
      <c r="Y2825" s="321"/>
    </row>
    <row r="2826" spans="1:25" customFormat="1" ht="15.75" customHeight="1" x14ac:dyDescent="0.2">
      <c r="A2826" s="304"/>
      <c r="B2826" s="304"/>
      <c r="C2826" s="304"/>
      <c r="D2826" s="304"/>
      <c r="E2826" s="304"/>
      <c r="F2826" s="304"/>
      <c r="G2826" s="304"/>
      <c r="H2826" s="304"/>
      <c r="I2826" s="304"/>
      <c r="J2826" s="304"/>
      <c r="K2826" s="304"/>
      <c r="L2826" s="304"/>
      <c r="M2826" s="304"/>
      <c r="N2826" s="304"/>
      <c r="O2826" s="304"/>
      <c r="P2826" s="304"/>
      <c r="Q2826" s="304"/>
      <c r="R2826" s="304"/>
      <c r="S2826" s="304"/>
      <c r="T2826" s="304"/>
      <c r="U2826" s="304"/>
      <c r="V2826" s="304"/>
      <c r="W2826" s="304"/>
      <c r="X2826" s="321"/>
      <c r="Y2826" s="321"/>
    </row>
    <row r="2827" spans="1:25" customFormat="1" ht="15.75" customHeight="1" x14ac:dyDescent="0.2">
      <c r="A2827" s="304"/>
      <c r="B2827" s="304"/>
      <c r="C2827" s="304"/>
      <c r="D2827" s="304"/>
      <c r="E2827" s="304"/>
      <c r="F2827" s="304"/>
      <c r="G2827" s="304"/>
      <c r="H2827" s="304"/>
      <c r="I2827" s="304"/>
      <c r="J2827" s="304"/>
      <c r="K2827" s="304"/>
      <c r="L2827" s="304"/>
      <c r="M2827" s="304"/>
      <c r="N2827" s="304"/>
      <c r="O2827" s="304"/>
      <c r="P2827" s="304"/>
      <c r="Q2827" s="304"/>
      <c r="R2827" s="304"/>
      <c r="S2827" s="304"/>
      <c r="T2827" s="304"/>
      <c r="U2827" s="304"/>
      <c r="V2827" s="304"/>
      <c r="W2827" s="304"/>
      <c r="X2827" s="321"/>
      <c r="Y2827" s="321"/>
    </row>
    <row r="2828" spans="1:25" customFormat="1" ht="15.75" customHeight="1" x14ac:dyDescent="0.2">
      <c r="A2828" s="304"/>
      <c r="B2828" s="304"/>
      <c r="C2828" s="304"/>
      <c r="D2828" s="304"/>
      <c r="E2828" s="304"/>
      <c r="F2828" s="304"/>
      <c r="G2828" s="304"/>
      <c r="H2828" s="304"/>
      <c r="I2828" s="304"/>
      <c r="J2828" s="304"/>
      <c r="K2828" s="304"/>
      <c r="L2828" s="304"/>
      <c r="M2828" s="304"/>
      <c r="N2828" s="304"/>
      <c r="O2828" s="304"/>
      <c r="P2828" s="304"/>
      <c r="Q2828" s="304"/>
      <c r="R2828" s="304"/>
      <c r="S2828" s="304"/>
      <c r="T2828" s="304"/>
      <c r="U2828" s="304"/>
      <c r="V2828" s="304"/>
      <c r="W2828" s="304"/>
      <c r="X2828" s="321"/>
      <c r="Y2828" s="321"/>
    </row>
    <row r="2829" spans="1:25" customFormat="1" ht="15.75" customHeight="1" x14ac:dyDescent="0.2">
      <c r="A2829" s="304"/>
      <c r="B2829" s="304"/>
      <c r="C2829" s="304"/>
      <c r="D2829" s="304"/>
      <c r="E2829" s="304"/>
      <c r="F2829" s="304"/>
      <c r="G2829" s="304"/>
      <c r="H2829" s="304"/>
      <c r="I2829" s="304"/>
      <c r="J2829" s="304"/>
      <c r="K2829" s="304"/>
      <c r="L2829" s="304"/>
      <c r="M2829" s="304"/>
      <c r="N2829" s="304"/>
      <c r="O2829" s="304"/>
      <c r="P2829" s="304"/>
      <c r="Q2829" s="304"/>
      <c r="R2829" s="304"/>
      <c r="S2829" s="304"/>
      <c r="T2829" s="304"/>
      <c r="U2829" s="304"/>
      <c r="V2829" s="304"/>
      <c r="W2829" s="304"/>
      <c r="X2829" s="321"/>
      <c r="Y2829" s="321"/>
    </row>
    <row r="2830" spans="1:25" customFormat="1" ht="15.75" customHeight="1" x14ac:dyDescent="0.2">
      <c r="A2830" s="304"/>
      <c r="B2830" s="304"/>
      <c r="C2830" s="304"/>
      <c r="D2830" s="304"/>
      <c r="E2830" s="304"/>
      <c r="F2830" s="304"/>
      <c r="G2830" s="304"/>
      <c r="H2830" s="304"/>
      <c r="I2830" s="304"/>
      <c r="J2830" s="304"/>
      <c r="K2830" s="304"/>
      <c r="L2830" s="304"/>
      <c r="M2830" s="304"/>
      <c r="N2830" s="304"/>
      <c r="O2830" s="304"/>
      <c r="P2830" s="304"/>
      <c r="Q2830" s="304"/>
      <c r="R2830" s="304"/>
      <c r="S2830" s="304"/>
      <c r="T2830" s="304"/>
      <c r="U2830" s="304"/>
      <c r="V2830" s="304"/>
      <c r="W2830" s="304"/>
      <c r="X2830" s="321"/>
      <c r="Y2830" s="321"/>
    </row>
    <row r="2831" spans="1:25" customFormat="1" ht="15.75" customHeight="1" x14ac:dyDescent="0.2">
      <c r="A2831" s="304"/>
      <c r="B2831" s="304"/>
      <c r="C2831" s="304"/>
      <c r="D2831" s="304"/>
      <c r="E2831" s="304"/>
      <c r="F2831" s="304"/>
      <c r="G2831" s="304"/>
      <c r="H2831" s="304"/>
      <c r="I2831" s="304"/>
      <c r="J2831" s="304"/>
      <c r="K2831" s="304"/>
      <c r="L2831" s="304"/>
      <c r="M2831" s="304"/>
      <c r="N2831" s="304"/>
      <c r="O2831" s="304"/>
      <c r="P2831" s="304"/>
      <c r="Q2831" s="304"/>
      <c r="R2831" s="304"/>
      <c r="S2831" s="304"/>
      <c r="T2831" s="304"/>
      <c r="U2831" s="304"/>
      <c r="V2831" s="304"/>
      <c r="W2831" s="304"/>
      <c r="X2831" s="321"/>
      <c r="Y2831" s="321"/>
    </row>
    <row r="2832" spans="1:25" customFormat="1" ht="15.75" customHeight="1" x14ac:dyDescent="0.2">
      <c r="A2832" s="304"/>
      <c r="B2832" s="304"/>
      <c r="C2832" s="304"/>
      <c r="D2832" s="304"/>
      <c r="E2832" s="304"/>
      <c r="F2832" s="304"/>
      <c r="G2832" s="304"/>
      <c r="H2832" s="304"/>
      <c r="I2832" s="304"/>
      <c r="J2832" s="304"/>
      <c r="K2832" s="304"/>
      <c r="L2832" s="304"/>
      <c r="M2832" s="304"/>
      <c r="N2832" s="304"/>
      <c r="O2832" s="304"/>
      <c r="P2832" s="304"/>
      <c r="Q2832" s="304"/>
      <c r="R2832" s="304"/>
      <c r="S2832" s="304"/>
      <c r="T2832" s="304"/>
      <c r="U2832" s="304"/>
      <c r="V2832" s="304"/>
      <c r="W2832" s="304"/>
      <c r="X2832" s="321"/>
      <c r="Y2832" s="321"/>
    </row>
    <row r="2833" spans="1:25" customFormat="1" ht="15.75" customHeight="1" x14ac:dyDescent="0.2">
      <c r="A2833" s="304"/>
      <c r="B2833" s="304"/>
      <c r="C2833" s="304"/>
      <c r="D2833" s="304"/>
      <c r="E2833" s="304"/>
      <c r="F2833" s="304"/>
      <c r="G2833" s="304"/>
      <c r="H2833" s="304"/>
      <c r="I2833" s="304"/>
      <c r="J2833" s="304"/>
      <c r="K2833" s="304"/>
      <c r="L2833" s="304"/>
      <c r="M2833" s="304"/>
      <c r="N2833" s="304"/>
      <c r="O2833" s="304"/>
      <c r="P2833" s="304"/>
      <c r="Q2833" s="304"/>
      <c r="R2833" s="304"/>
      <c r="S2833" s="304"/>
      <c r="T2833" s="304"/>
      <c r="U2833" s="304"/>
      <c r="V2833" s="304"/>
      <c r="W2833" s="304"/>
      <c r="X2833" s="321"/>
      <c r="Y2833" s="321"/>
    </row>
    <row r="2834" spans="1:25" customFormat="1" ht="15.75" customHeight="1" x14ac:dyDescent="0.2">
      <c r="A2834" s="304"/>
      <c r="B2834" s="304"/>
      <c r="C2834" s="304"/>
      <c r="D2834" s="304"/>
      <c r="E2834" s="304"/>
      <c r="F2834" s="304"/>
      <c r="G2834" s="304"/>
      <c r="H2834" s="304"/>
      <c r="I2834" s="304"/>
      <c r="J2834" s="304"/>
      <c r="K2834" s="304"/>
      <c r="L2834" s="304"/>
      <c r="M2834" s="304"/>
      <c r="N2834" s="304"/>
      <c r="O2834" s="304"/>
      <c r="P2834" s="304"/>
      <c r="Q2834" s="304"/>
      <c r="R2834" s="304"/>
      <c r="S2834" s="304"/>
      <c r="T2834" s="304"/>
      <c r="U2834" s="304"/>
      <c r="V2834" s="304"/>
      <c r="W2834" s="304"/>
      <c r="X2834" s="321"/>
      <c r="Y2834" s="321"/>
    </row>
    <row r="2835" spans="1:25" customFormat="1" ht="15.75" customHeight="1" x14ac:dyDescent="0.2">
      <c r="A2835" s="304"/>
      <c r="B2835" s="304"/>
      <c r="C2835" s="304"/>
      <c r="D2835" s="304"/>
      <c r="E2835" s="304"/>
      <c r="F2835" s="304"/>
      <c r="G2835" s="304"/>
      <c r="H2835" s="304"/>
      <c r="I2835" s="304"/>
      <c r="J2835" s="304"/>
      <c r="K2835" s="304"/>
      <c r="L2835" s="304"/>
      <c r="M2835" s="304"/>
      <c r="N2835" s="304"/>
      <c r="O2835" s="304"/>
      <c r="P2835" s="304"/>
      <c r="Q2835" s="304"/>
      <c r="R2835" s="304"/>
      <c r="S2835" s="304"/>
      <c r="T2835" s="304"/>
      <c r="U2835" s="304"/>
      <c r="V2835" s="304"/>
      <c r="W2835" s="304"/>
      <c r="X2835" s="321"/>
      <c r="Y2835" s="321"/>
    </row>
    <row r="2836" spans="1:25" customFormat="1" ht="15.75" customHeight="1" x14ac:dyDescent="0.2">
      <c r="A2836" s="304"/>
      <c r="B2836" s="304"/>
      <c r="C2836" s="304"/>
      <c r="D2836" s="304"/>
      <c r="E2836" s="304"/>
      <c r="F2836" s="304"/>
      <c r="G2836" s="304"/>
      <c r="H2836" s="304"/>
      <c r="I2836" s="304"/>
      <c r="J2836" s="304"/>
      <c r="K2836" s="304"/>
      <c r="L2836" s="304"/>
      <c r="M2836" s="304"/>
      <c r="N2836" s="304"/>
      <c r="O2836" s="304"/>
      <c r="P2836" s="304"/>
      <c r="Q2836" s="304"/>
      <c r="R2836" s="304"/>
      <c r="S2836" s="304"/>
      <c r="T2836" s="304"/>
      <c r="U2836" s="304"/>
      <c r="V2836" s="304"/>
      <c r="W2836" s="304"/>
      <c r="X2836" s="321"/>
      <c r="Y2836" s="321"/>
    </row>
    <row r="2837" spans="1:25" customFormat="1" ht="15.75" customHeight="1" x14ac:dyDescent="0.2">
      <c r="A2837" s="304"/>
      <c r="B2837" s="304"/>
      <c r="C2837" s="304"/>
      <c r="D2837" s="304"/>
      <c r="E2837" s="304"/>
      <c r="F2837" s="304"/>
      <c r="G2837" s="304"/>
      <c r="H2837" s="304"/>
      <c r="I2837" s="304"/>
      <c r="J2837" s="304"/>
      <c r="K2837" s="304"/>
      <c r="L2837" s="304"/>
      <c r="M2837" s="304"/>
      <c r="N2837" s="304"/>
      <c r="O2837" s="304"/>
      <c r="P2837" s="304"/>
      <c r="Q2837" s="304"/>
      <c r="R2837" s="304"/>
      <c r="S2837" s="304"/>
      <c r="T2837" s="304"/>
      <c r="U2837" s="304"/>
      <c r="V2837" s="304"/>
      <c r="W2837" s="304"/>
      <c r="X2837" s="321"/>
      <c r="Y2837" s="321"/>
    </row>
    <row r="2838" spans="1:25" customFormat="1" ht="15.75" customHeight="1" x14ac:dyDescent="0.2">
      <c r="A2838" s="304"/>
      <c r="B2838" s="304"/>
      <c r="C2838" s="304"/>
      <c r="D2838" s="304"/>
      <c r="E2838" s="304"/>
      <c r="F2838" s="304"/>
      <c r="G2838" s="304"/>
      <c r="H2838" s="304"/>
      <c r="I2838" s="304"/>
      <c r="J2838" s="304"/>
      <c r="K2838" s="304"/>
      <c r="L2838" s="304"/>
      <c r="M2838" s="304"/>
      <c r="N2838" s="304"/>
      <c r="O2838" s="304"/>
      <c r="P2838" s="304"/>
      <c r="Q2838" s="304"/>
      <c r="R2838" s="304"/>
      <c r="S2838" s="304"/>
      <c r="T2838" s="304"/>
      <c r="U2838" s="304"/>
      <c r="V2838" s="304"/>
      <c r="W2838" s="304"/>
      <c r="X2838" s="321"/>
      <c r="Y2838" s="321"/>
    </row>
    <row r="2839" spans="1:25" customFormat="1" ht="15.75" customHeight="1" x14ac:dyDescent="0.2">
      <c r="A2839" s="304"/>
      <c r="B2839" s="304"/>
      <c r="C2839" s="304"/>
      <c r="D2839" s="304"/>
      <c r="E2839" s="304"/>
      <c r="F2839" s="304"/>
      <c r="G2839" s="304"/>
      <c r="H2839" s="304"/>
      <c r="I2839" s="304"/>
      <c r="J2839" s="304"/>
      <c r="K2839" s="304"/>
      <c r="L2839" s="304"/>
      <c r="M2839" s="304"/>
      <c r="N2839" s="304"/>
      <c r="O2839" s="304"/>
      <c r="P2839" s="304"/>
      <c r="Q2839" s="304"/>
      <c r="R2839" s="304"/>
      <c r="S2839" s="304"/>
      <c r="T2839" s="304"/>
      <c r="U2839" s="304"/>
      <c r="V2839" s="304"/>
      <c r="W2839" s="304"/>
      <c r="X2839" s="321"/>
      <c r="Y2839" s="321"/>
    </row>
    <row r="2840" spans="1:25" customFormat="1" ht="15.75" customHeight="1" x14ac:dyDescent="0.2">
      <c r="A2840" s="304"/>
      <c r="B2840" s="304"/>
      <c r="C2840" s="304"/>
      <c r="D2840" s="304"/>
      <c r="E2840" s="304"/>
      <c r="F2840" s="304"/>
      <c r="G2840" s="304"/>
      <c r="H2840" s="304"/>
      <c r="I2840" s="304"/>
      <c r="J2840" s="304"/>
      <c r="K2840" s="304"/>
      <c r="L2840" s="304"/>
      <c r="M2840" s="304"/>
      <c r="N2840" s="304"/>
      <c r="O2840" s="304"/>
      <c r="P2840" s="304"/>
      <c r="Q2840" s="304"/>
      <c r="R2840" s="304"/>
      <c r="S2840" s="304"/>
      <c r="T2840" s="304"/>
      <c r="U2840" s="304"/>
      <c r="V2840" s="304"/>
      <c r="W2840" s="304"/>
      <c r="X2840" s="321"/>
      <c r="Y2840" s="321"/>
    </row>
    <row r="2841" spans="1:25" customFormat="1" ht="15.75" customHeight="1" x14ac:dyDescent="0.2">
      <c r="A2841" s="304"/>
      <c r="B2841" s="304"/>
      <c r="C2841" s="304"/>
      <c r="D2841" s="304"/>
      <c r="E2841" s="304"/>
      <c r="F2841" s="304"/>
      <c r="G2841" s="304"/>
      <c r="H2841" s="304"/>
      <c r="I2841" s="304"/>
      <c r="J2841" s="304"/>
      <c r="K2841" s="304"/>
      <c r="L2841" s="304"/>
      <c r="M2841" s="304"/>
      <c r="N2841" s="304"/>
      <c r="O2841" s="304"/>
      <c r="P2841" s="304"/>
      <c r="Q2841" s="304"/>
      <c r="R2841" s="304"/>
      <c r="S2841" s="304"/>
      <c r="T2841" s="304"/>
      <c r="U2841" s="304"/>
      <c r="V2841" s="304"/>
      <c r="W2841" s="304"/>
      <c r="X2841" s="321"/>
      <c r="Y2841" s="321"/>
    </row>
    <row r="2842" spans="1:25" customFormat="1" ht="15.75" customHeight="1" x14ac:dyDescent="0.2">
      <c r="A2842" s="304"/>
      <c r="B2842" s="304"/>
      <c r="C2842" s="304"/>
      <c r="D2842" s="304"/>
      <c r="E2842" s="304"/>
      <c r="F2842" s="304"/>
      <c r="G2842" s="304"/>
      <c r="H2842" s="304"/>
      <c r="I2842" s="304"/>
      <c r="J2842" s="304"/>
      <c r="K2842" s="304"/>
      <c r="L2842" s="304"/>
      <c r="M2842" s="304"/>
      <c r="N2842" s="304"/>
      <c r="O2842" s="304"/>
      <c r="P2842" s="304"/>
      <c r="Q2842" s="304"/>
      <c r="R2842" s="304"/>
      <c r="S2842" s="304"/>
      <c r="T2842" s="304"/>
      <c r="U2842" s="304"/>
      <c r="V2842" s="304"/>
      <c r="W2842" s="304"/>
      <c r="X2842" s="321"/>
      <c r="Y2842" s="321"/>
    </row>
    <row r="2843" spans="1:25" customFormat="1" ht="15.75" customHeight="1" x14ac:dyDescent="0.2">
      <c r="A2843" s="304"/>
      <c r="B2843" s="304"/>
      <c r="C2843" s="304"/>
      <c r="D2843" s="304"/>
      <c r="E2843" s="304"/>
      <c r="F2843" s="304"/>
      <c r="G2843" s="304"/>
      <c r="H2843" s="304"/>
      <c r="I2843" s="304"/>
      <c r="J2843" s="304"/>
      <c r="K2843" s="304"/>
      <c r="L2843" s="304"/>
      <c r="M2843" s="304"/>
      <c r="N2843" s="304"/>
      <c r="O2843" s="304"/>
      <c r="P2843" s="304"/>
      <c r="Q2843" s="304"/>
      <c r="R2843" s="304"/>
      <c r="S2843" s="304"/>
      <c r="T2843" s="304"/>
      <c r="U2843" s="304"/>
      <c r="V2843" s="304"/>
      <c r="W2843" s="304"/>
      <c r="X2843" s="321"/>
      <c r="Y2843" s="321"/>
    </row>
    <row r="2844" spans="1:25" customFormat="1" ht="15.75" customHeight="1" x14ac:dyDescent="0.2">
      <c r="A2844" s="304"/>
      <c r="B2844" s="304"/>
      <c r="C2844" s="304"/>
      <c r="D2844" s="304"/>
      <c r="E2844" s="304"/>
      <c r="F2844" s="304"/>
      <c r="G2844" s="304"/>
      <c r="H2844" s="304"/>
      <c r="I2844" s="304"/>
      <c r="J2844" s="304"/>
      <c r="K2844" s="304"/>
      <c r="L2844" s="304"/>
      <c r="M2844" s="304"/>
      <c r="N2844" s="304"/>
      <c r="O2844" s="304"/>
      <c r="P2844" s="304"/>
      <c r="Q2844" s="304"/>
      <c r="R2844" s="304"/>
      <c r="S2844" s="304"/>
      <c r="T2844" s="304"/>
      <c r="U2844" s="304"/>
      <c r="V2844" s="304"/>
      <c r="W2844" s="304"/>
      <c r="X2844" s="321"/>
      <c r="Y2844" s="321"/>
    </row>
    <row r="2845" spans="1:25" customFormat="1" ht="15.75" customHeight="1" x14ac:dyDescent="0.2">
      <c r="A2845" s="304"/>
      <c r="B2845" s="304"/>
      <c r="C2845" s="304"/>
      <c r="D2845" s="304"/>
      <c r="E2845" s="304"/>
      <c r="F2845" s="304"/>
      <c r="G2845" s="304"/>
      <c r="H2845" s="304"/>
      <c r="I2845" s="304"/>
      <c r="J2845" s="304"/>
      <c r="K2845" s="304"/>
      <c r="L2845" s="304"/>
      <c r="M2845" s="304"/>
      <c r="N2845" s="304"/>
      <c r="O2845" s="304"/>
      <c r="P2845" s="304"/>
      <c r="Q2845" s="304"/>
      <c r="R2845" s="304"/>
      <c r="S2845" s="304"/>
      <c r="T2845" s="304"/>
      <c r="U2845" s="304"/>
      <c r="V2845" s="304"/>
      <c r="W2845" s="304"/>
      <c r="X2845" s="321"/>
      <c r="Y2845" s="321"/>
    </row>
    <row r="2846" spans="1:25" customFormat="1" ht="15.75" customHeight="1" x14ac:dyDescent="0.2">
      <c r="A2846" s="304"/>
      <c r="B2846" s="304"/>
      <c r="C2846" s="304"/>
      <c r="D2846" s="304"/>
      <c r="E2846" s="304"/>
      <c r="F2846" s="304"/>
      <c r="G2846" s="304"/>
      <c r="H2846" s="304"/>
      <c r="I2846" s="304"/>
      <c r="J2846" s="304"/>
      <c r="K2846" s="304"/>
      <c r="L2846" s="304"/>
      <c r="M2846" s="304"/>
      <c r="N2846" s="304"/>
      <c r="O2846" s="304"/>
      <c r="P2846" s="304"/>
      <c r="Q2846" s="304"/>
      <c r="R2846" s="304"/>
      <c r="S2846" s="304"/>
      <c r="T2846" s="304"/>
      <c r="U2846" s="304"/>
      <c r="V2846" s="304"/>
      <c r="W2846" s="304"/>
      <c r="X2846" s="321"/>
      <c r="Y2846" s="321"/>
    </row>
    <row r="2847" spans="1:25" customFormat="1" ht="15.75" customHeight="1" x14ac:dyDescent="0.2">
      <c r="A2847" s="304"/>
      <c r="B2847" s="304"/>
      <c r="C2847" s="304"/>
      <c r="D2847" s="304"/>
      <c r="E2847" s="304"/>
      <c r="F2847" s="304"/>
      <c r="G2847" s="304"/>
      <c r="H2847" s="304"/>
      <c r="I2847" s="304"/>
      <c r="J2847" s="304"/>
      <c r="K2847" s="304"/>
      <c r="L2847" s="304"/>
      <c r="M2847" s="304"/>
      <c r="N2847" s="304"/>
      <c r="O2847" s="304"/>
      <c r="P2847" s="304"/>
      <c r="Q2847" s="304"/>
      <c r="R2847" s="304"/>
      <c r="S2847" s="304"/>
      <c r="T2847" s="304"/>
      <c r="U2847" s="304"/>
      <c r="V2847" s="304"/>
      <c r="W2847" s="304"/>
      <c r="X2847" s="321"/>
      <c r="Y2847" s="321"/>
    </row>
    <row r="2848" spans="1:25" customFormat="1" ht="15.75" customHeight="1" x14ac:dyDescent="0.2">
      <c r="A2848" s="304"/>
      <c r="B2848" s="304"/>
      <c r="C2848" s="304"/>
      <c r="D2848" s="304"/>
      <c r="E2848" s="304"/>
      <c r="F2848" s="304"/>
      <c r="G2848" s="304"/>
      <c r="H2848" s="304"/>
      <c r="I2848" s="304"/>
      <c r="J2848" s="304"/>
      <c r="K2848" s="304"/>
      <c r="L2848" s="304"/>
      <c r="M2848" s="304"/>
      <c r="N2848" s="304"/>
      <c r="O2848" s="304"/>
      <c r="P2848" s="304"/>
      <c r="Q2848" s="304"/>
      <c r="R2848" s="304"/>
      <c r="S2848" s="304"/>
      <c r="T2848" s="304"/>
      <c r="U2848" s="304"/>
      <c r="V2848" s="304"/>
      <c r="W2848" s="304"/>
      <c r="X2848" s="321"/>
      <c r="Y2848" s="321"/>
    </row>
    <row r="2849" spans="1:25" customFormat="1" ht="15.75" customHeight="1" x14ac:dyDescent="0.2">
      <c r="A2849" s="304"/>
      <c r="B2849" s="304"/>
      <c r="C2849" s="304"/>
      <c r="D2849" s="304"/>
      <c r="E2849" s="304"/>
      <c r="F2849" s="304"/>
      <c r="G2849" s="304"/>
      <c r="H2849" s="304"/>
      <c r="I2849" s="304"/>
      <c r="J2849" s="304"/>
      <c r="K2849" s="304"/>
      <c r="L2849" s="304"/>
      <c r="M2849" s="304"/>
      <c r="N2849" s="304"/>
      <c r="O2849" s="304"/>
      <c r="P2849" s="304"/>
      <c r="Q2849" s="304"/>
      <c r="R2849" s="304"/>
      <c r="S2849" s="304"/>
      <c r="T2849" s="304"/>
      <c r="U2849" s="304"/>
      <c r="V2849" s="304"/>
      <c r="W2849" s="304"/>
      <c r="X2849" s="321"/>
      <c r="Y2849" s="321"/>
    </row>
    <row r="2850" spans="1:25" customFormat="1" ht="15.75" customHeight="1" x14ac:dyDescent="0.2">
      <c r="A2850" s="304"/>
      <c r="B2850" s="304"/>
      <c r="C2850" s="304"/>
      <c r="D2850" s="304"/>
      <c r="E2850" s="304"/>
      <c r="F2850" s="304"/>
      <c r="G2850" s="304"/>
      <c r="H2850" s="304"/>
      <c r="I2850" s="304"/>
      <c r="J2850" s="304"/>
      <c r="K2850" s="304"/>
      <c r="L2850" s="304"/>
      <c r="M2850" s="304"/>
      <c r="N2850" s="304"/>
      <c r="O2850" s="304"/>
      <c r="P2850" s="304"/>
      <c r="Q2850" s="304"/>
      <c r="R2850" s="304"/>
      <c r="S2850" s="304"/>
      <c r="T2850" s="304"/>
      <c r="U2850" s="304"/>
      <c r="V2850" s="304"/>
      <c r="W2850" s="304"/>
      <c r="X2850" s="321"/>
      <c r="Y2850" s="321"/>
    </row>
    <row r="2851" spans="1:25" customFormat="1" ht="15.75" customHeight="1" x14ac:dyDescent="0.2">
      <c r="A2851" s="304"/>
      <c r="B2851" s="304"/>
      <c r="C2851" s="304"/>
      <c r="D2851" s="304"/>
      <c r="E2851" s="304"/>
      <c r="F2851" s="304"/>
      <c r="G2851" s="304"/>
      <c r="H2851" s="304"/>
      <c r="I2851" s="304"/>
      <c r="J2851" s="304"/>
      <c r="K2851" s="304"/>
      <c r="L2851" s="304"/>
      <c r="M2851" s="304"/>
      <c r="N2851" s="304"/>
      <c r="O2851" s="304"/>
      <c r="P2851" s="304"/>
      <c r="Q2851" s="304"/>
      <c r="R2851" s="304"/>
      <c r="S2851" s="304"/>
      <c r="T2851" s="304"/>
      <c r="U2851" s="304"/>
      <c r="V2851" s="304"/>
      <c r="W2851" s="304"/>
      <c r="X2851" s="321"/>
      <c r="Y2851" s="321"/>
    </row>
    <row r="2852" spans="1:25" customFormat="1" ht="15.75" customHeight="1" x14ac:dyDescent="0.2">
      <c r="A2852" s="304"/>
      <c r="B2852" s="304"/>
      <c r="C2852" s="304"/>
      <c r="D2852" s="304"/>
      <c r="E2852" s="304"/>
      <c r="F2852" s="304"/>
      <c r="G2852" s="304"/>
      <c r="H2852" s="304"/>
      <c r="I2852" s="304"/>
      <c r="J2852" s="304"/>
      <c r="K2852" s="304"/>
      <c r="L2852" s="304"/>
      <c r="M2852" s="304"/>
      <c r="N2852" s="304"/>
      <c r="O2852" s="304"/>
      <c r="P2852" s="304"/>
      <c r="Q2852" s="304"/>
      <c r="R2852" s="304"/>
      <c r="S2852" s="304"/>
      <c r="T2852" s="304"/>
      <c r="U2852" s="304"/>
      <c r="V2852" s="304"/>
      <c r="W2852" s="304"/>
      <c r="X2852" s="321"/>
      <c r="Y2852" s="321"/>
    </row>
    <row r="2853" spans="1:25" customFormat="1" ht="15.75" customHeight="1" x14ac:dyDescent="0.2">
      <c r="A2853" s="304"/>
      <c r="B2853" s="304"/>
      <c r="C2853" s="304"/>
      <c r="D2853" s="304"/>
      <c r="E2853" s="304"/>
      <c r="F2853" s="304"/>
      <c r="G2853" s="304"/>
      <c r="H2853" s="304"/>
      <c r="I2853" s="304"/>
      <c r="J2853" s="304"/>
      <c r="K2853" s="304"/>
      <c r="L2853" s="304"/>
      <c r="M2853" s="304"/>
      <c r="N2853" s="304"/>
      <c r="O2853" s="304"/>
      <c r="P2853" s="304"/>
      <c r="Q2853" s="304"/>
      <c r="R2853" s="304"/>
      <c r="S2853" s="304"/>
      <c r="T2853" s="304"/>
      <c r="U2853" s="304"/>
      <c r="V2853" s="304"/>
      <c r="W2853" s="304"/>
      <c r="X2853" s="321"/>
      <c r="Y2853" s="321"/>
    </row>
    <row r="2854" spans="1:25" customFormat="1" ht="15.75" customHeight="1" x14ac:dyDescent="0.2">
      <c r="A2854" s="304"/>
      <c r="B2854" s="304"/>
      <c r="C2854" s="304"/>
      <c r="D2854" s="304"/>
      <c r="E2854" s="304"/>
      <c r="F2854" s="304"/>
      <c r="G2854" s="304"/>
      <c r="H2854" s="304"/>
      <c r="I2854" s="304"/>
      <c r="J2854" s="304"/>
      <c r="K2854" s="304"/>
      <c r="L2854" s="304"/>
      <c r="M2854" s="304"/>
      <c r="N2854" s="304"/>
      <c r="O2854" s="304"/>
      <c r="P2854" s="304"/>
      <c r="Q2854" s="304"/>
      <c r="R2854" s="304"/>
      <c r="S2854" s="304"/>
      <c r="T2854" s="304"/>
      <c r="U2854" s="304"/>
      <c r="V2854" s="304"/>
      <c r="W2854" s="304"/>
      <c r="X2854" s="321"/>
      <c r="Y2854" s="321"/>
    </row>
    <row r="2855" spans="1:25" customFormat="1" ht="15.75" customHeight="1" x14ac:dyDescent="0.2">
      <c r="A2855" s="304"/>
      <c r="B2855" s="304"/>
      <c r="C2855" s="304"/>
      <c r="D2855" s="304"/>
      <c r="E2855" s="304"/>
      <c r="F2855" s="304"/>
      <c r="G2855" s="304"/>
      <c r="H2855" s="304"/>
      <c r="I2855" s="304"/>
      <c r="J2855" s="304"/>
      <c r="K2855" s="304"/>
      <c r="L2855" s="304"/>
      <c r="M2855" s="304"/>
      <c r="N2855" s="304"/>
      <c r="O2855" s="304"/>
      <c r="P2855" s="304"/>
      <c r="Q2855" s="304"/>
      <c r="R2855" s="304"/>
      <c r="S2855" s="304"/>
      <c r="T2855" s="304"/>
      <c r="U2855" s="304"/>
      <c r="V2855" s="304"/>
      <c r="W2855" s="304"/>
      <c r="X2855" s="321"/>
      <c r="Y2855" s="321"/>
    </row>
    <row r="2856" spans="1:25" customFormat="1" ht="15.75" customHeight="1" x14ac:dyDescent="0.2">
      <c r="A2856" s="304"/>
      <c r="B2856" s="304"/>
      <c r="C2856" s="304"/>
      <c r="D2856" s="304"/>
      <c r="E2856" s="304"/>
      <c r="F2856" s="304"/>
      <c r="G2856" s="304"/>
      <c r="H2856" s="304"/>
      <c r="I2856" s="304"/>
      <c r="J2856" s="304"/>
      <c r="K2856" s="304"/>
      <c r="L2856" s="304"/>
      <c r="M2856" s="304"/>
      <c r="N2856" s="304"/>
      <c r="O2856" s="304"/>
      <c r="P2856" s="304"/>
      <c r="Q2856" s="304"/>
      <c r="R2856" s="304"/>
      <c r="S2856" s="304"/>
      <c r="T2856" s="304"/>
      <c r="U2856" s="304"/>
      <c r="V2856" s="304"/>
      <c r="W2856" s="304"/>
      <c r="X2856" s="321"/>
      <c r="Y2856" s="321"/>
    </row>
    <row r="2857" spans="1:25" customFormat="1" ht="15.75" customHeight="1" x14ac:dyDescent="0.2">
      <c r="A2857" s="304"/>
      <c r="B2857" s="304"/>
      <c r="C2857" s="304"/>
      <c r="D2857" s="304"/>
      <c r="E2857" s="304"/>
      <c r="F2857" s="304"/>
      <c r="G2857" s="304"/>
      <c r="H2857" s="304"/>
      <c r="I2857" s="304"/>
      <c r="J2857" s="304"/>
      <c r="K2857" s="304"/>
      <c r="L2857" s="304"/>
      <c r="M2857" s="304"/>
      <c r="N2857" s="304"/>
      <c r="O2857" s="304"/>
      <c r="P2857" s="304"/>
      <c r="Q2857" s="304"/>
      <c r="R2857" s="304"/>
      <c r="S2857" s="304"/>
      <c r="T2857" s="304"/>
      <c r="U2857" s="304"/>
      <c r="V2857" s="304"/>
      <c r="W2857" s="304"/>
      <c r="X2857" s="321"/>
      <c r="Y2857" s="321"/>
    </row>
    <row r="2858" spans="1:25" customFormat="1" ht="15.75" customHeight="1" x14ac:dyDescent="0.2">
      <c r="A2858" s="304"/>
      <c r="B2858" s="304"/>
      <c r="C2858" s="304"/>
      <c r="D2858" s="304"/>
      <c r="E2858" s="304"/>
      <c r="F2858" s="304"/>
      <c r="G2858" s="304"/>
      <c r="H2858" s="304"/>
      <c r="I2858" s="304"/>
      <c r="J2858" s="304"/>
      <c r="K2858" s="304"/>
      <c r="L2858" s="304"/>
      <c r="M2858" s="304"/>
      <c r="N2858" s="304"/>
      <c r="O2858" s="304"/>
      <c r="P2858" s="304"/>
      <c r="Q2858" s="304"/>
      <c r="R2858" s="304"/>
      <c r="S2858" s="304"/>
      <c r="T2858" s="304"/>
      <c r="U2858" s="304"/>
      <c r="V2858" s="304"/>
      <c r="W2858" s="304"/>
      <c r="X2858" s="321"/>
      <c r="Y2858" s="321"/>
    </row>
    <row r="2859" spans="1:25" customFormat="1" ht="15.75" customHeight="1" x14ac:dyDescent="0.2">
      <c r="A2859" s="304"/>
      <c r="B2859" s="304"/>
      <c r="C2859" s="304"/>
      <c r="D2859" s="304"/>
      <c r="E2859" s="304"/>
      <c r="F2859" s="304"/>
      <c r="G2859" s="304"/>
      <c r="H2859" s="304"/>
      <c r="I2859" s="304"/>
      <c r="J2859" s="304"/>
      <c r="K2859" s="304"/>
      <c r="L2859" s="304"/>
      <c r="M2859" s="304"/>
      <c r="N2859" s="304"/>
      <c r="O2859" s="304"/>
      <c r="P2859" s="304"/>
      <c r="Q2859" s="304"/>
      <c r="R2859" s="304"/>
      <c r="S2859" s="304"/>
      <c r="T2859" s="304"/>
      <c r="U2859" s="304"/>
      <c r="V2859" s="304"/>
      <c r="W2859" s="304"/>
      <c r="X2859" s="321"/>
      <c r="Y2859" s="321"/>
    </row>
    <row r="2860" spans="1:25" customFormat="1" ht="15.75" customHeight="1" x14ac:dyDescent="0.2">
      <c r="A2860" s="304"/>
      <c r="B2860" s="304"/>
      <c r="C2860" s="304"/>
      <c r="D2860" s="304"/>
      <c r="E2860" s="304"/>
      <c r="F2860" s="304"/>
      <c r="G2860" s="304"/>
      <c r="H2860" s="304"/>
      <c r="I2860" s="304"/>
      <c r="J2860" s="304"/>
      <c r="K2860" s="304"/>
      <c r="L2860" s="304"/>
      <c r="M2860" s="304"/>
      <c r="N2860" s="304"/>
      <c r="O2860" s="304"/>
      <c r="P2860" s="304"/>
      <c r="Q2860" s="304"/>
      <c r="R2860" s="304"/>
      <c r="S2860" s="304"/>
      <c r="T2860" s="304"/>
      <c r="U2860" s="304"/>
      <c r="V2860" s="304"/>
      <c r="W2860" s="304"/>
      <c r="X2860" s="321"/>
      <c r="Y2860" s="321"/>
    </row>
    <row r="2861" spans="1:25" customFormat="1" ht="15.75" customHeight="1" x14ac:dyDescent="0.2">
      <c r="A2861" s="304"/>
      <c r="B2861" s="304"/>
      <c r="C2861" s="304"/>
      <c r="D2861" s="304"/>
      <c r="E2861" s="304"/>
      <c r="F2861" s="304"/>
      <c r="G2861" s="304"/>
      <c r="H2861" s="304"/>
      <c r="I2861" s="304"/>
      <c r="J2861" s="304"/>
      <c r="K2861" s="304"/>
      <c r="L2861" s="304"/>
      <c r="M2861" s="304"/>
      <c r="N2861" s="304"/>
      <c r="O2861" s="304"/>
      <c r="P2861" s="304"/>
      <c r="Q2861" s="304"/>
      <c r="R2861" s="304"/>
      <c r="S2861" s="304"/>
      <c r="T2861" s="304"/>
      <c r="U2861" s="304"/>
      <c r="V2861" s="304"/>
      <c r="W2861" s="304"/>
      <c r="X2861" s="321"/>
      <c r="Y2861" s="321"/>
    </row>
    <row r="2862" spans="1:25" customFormat="1" ht="15.75" customHeight="1" x14ac:dyDescent="0.2">
      <c r="A2862" s="304"/>
      <c r="B2862" s="304"/>
      <c r="C2862" s="304"/>
      <c r="D2862" s="304"/>
      <c r="E2862" s="304"/>
      <c r="F2862" s="304"/>
      <c r="G2862" s="304"/>
      <c r="H2862" s="304"/>
      <c r="I2862" s="304"/>
      <c r="J2862" s="304"/>
      <c r="K2862" s="304"/>
      <c r="L2862" s="304"/>
      <c r="M2862" s="304"/>
      <c r="N2862" s="304"/>
      <c r="O2862" s="304"/>
      <c r="P2862" s="304"/>
      <c r="Q2862" s="304"/>
      <c r="R2862" s="304"/>
      <c r="S2862" s="304"/>
      <c r="T2862" s="304"/>
      <c r="U2862" s="304"/>
      <c r="V2862" s="304"/>
      <c r="W2862" s="304"/>
      <c r="X2862" s="321"/>
      <c r="Y2862" s="321"/>
    </row>
    <row r="2863" spans="1:25" customFormat="1" ht="15.75" customHeight="1" x14ac:dyDescent="0.2">
      <c r="A2863" s="304"/>
      <c r="B2863" s="304"/>
      <c r="C2863" s="304"/>
      <c r="D2863" s="304"/>
      <c r="E2863" s="304"/>
      <c r="F2863" s="304"/>
      <c r="G2863" s="304"/>
      <c r="H2863" s="304"/>
      <c r="I2863" s="304"/>
      <c r="J2863" s="304"/>
      <c r="K2863" s="304"/>
      <c r="L2863" s="304"/>
      <c r="M2863" s="304"/>
      <c r="N2863" s="304"/>
      <c r="O2863" s="304"/>
      <c r="P2863" s="304"/>
      <c r="Q2863" s="304"/>
      <c r="R2863" s="304"/>
      <c r="S2863" s="304"/>
      <c r="T2863" s="304"/>
      <c r="U2863" s="304"/>
      <c r="V2863" s="304"/>
      <c r="W2863" s="304"/>
      <c r="X2863" s="321"/>
      <c r="Y2863" s="321"/>
    </row>
    <row r="2864" spans="1:25" customFormat="1" ht="15.75" customHeight="1" x14ac:dyDescent="0.2">
      <c r="A2864" s="304"/>
      <c r="B2864" s="304"/>
      <c r="C2864" s="304"/>
      <c r="D2864" s="304"/>
      <c r="E2864" s="304"/>
      <c r="F2864" s="304"/>
      <c r="G2864" s="304"/>
      <c r="H2864" s="304"/>
      <c r="I2864" s="304"/>
      <c r="J2864" s="304"/>
      <c r="K2864" s="304"/>
      <c r="L2864" s="304"/>
      <c r="M2864" s="304"/>
      <c r="N2864" s="304"/>
      <c r="O2864" s="304"/>
      <c r="P2864" s="304"/>
      <c r="Q2864" s="304"/>
      <c r="R2864" s="304"/>
      <c r="S2864" s="304"/>
      <c r="T2864" s="304"/>
      <c r="U2864" s="304"/>
      <c r="V2864" s="304"/>
      <c r="W2864" s="304"/>
      <c r="X2864" s="321"/>
      <c r="Y2864" s="321"/>
    </row>
    <row r="2865" spans="1:25" customFormat="1" ht="15.75" customHeight="1" x14ac:dyDescent="0.2">
      <c r="A2865" s="304"/>
      <c r="B2865" s="304"/>
      <c r="C2865" s="304"/>
      <c r="D2865" s="304"/>
      <c r="E2865" s="304"/>
      <c r="F2865" s="304"/>
      <c r="G2865" s="304"/>
      <c r="H2865" s="304"/>
      <c r="I2865" s="304"/>
      <c r="J2865" s="304"/>
      <c r="K2865" s="304"/>
      <c r="L2865" s="304"/>
      <c r="M2865" s="304"/>
      <c r="N2865" s="304"/>
      <c r="O2865" s="304"/>
      <c r="P2865" s="304"/>
      <c r="Q2865" s="304"/>
      <c r="R2865" s="304"/>
      <c r="S2865" s="304"/>
      <c r="T2865" s="304"/>
      <c r="U2865" s="304"/>
      <c r="V2865" s="304"/>
      <c r="W2865" s="304"/>
      <c r="X2865" s="321"/>
      <c r="Y2865" s="321"/>
    </row>
    <row r="2866" spans="1:25" customFormat="1" ht="15.75" customHeight="1" x14ac:dyDescent="0.2">
      <c r="A2866" s="304"/>
      <c r="B2866" s="304"/>
      <c r="C2866" s="304"/>
      <c r="D2866" s="304"/>
      <c r="E2866" s="304"/>
      <c r="F2866" s="304"/>
      <c r="G2866" s="304"/>
      <c r="H2866" s="304"/>
      <c r="I2866" s="304"/>
      <c r="J2866" s="304"/>
      <c r="K2866" s="304"/>
      <c r="L2866" s="304"/>
      <c r="M2866" s="304"/>
      <c r="N2866" s="304"/>
      <c r="O2866" s="304"/>
      <c r="P2866" s="304"/>
      <c r="Q2866" s="304"/>
      <c r="R2866" s="304"/>
      <c r="S2866" s="304"/>
      <c r="T2866" s="304"/>
      <c r="U2866" s="304"/>
      <c r="V2866" s="304"/>
      <c r="W2866" s="304"/>
      <c r="X2866" s="321"/>
      <c r="Y2866" s="321"/>
    </row>
    <row r="2867" spans="1:25" customFormat="1" ht="15.75" customHeight="1" x14ac:dyDescent="0.2">
      <c r="A2867" s="304"/>
      <c r="B2867" s="304"/>
      <c r="C2867" s="304"/>
      <c r="D2867" s="304"/>
      <c r="E2867" s="304"/>
      <c r="F2867" s="304"/>
      <c r="G2867" s="304"/>
      <c r="H2867" s="304"/>
      <c r="I2867" s="304"/>
      <c r="J2867" s="304"/>
      <c r="K2867" s="304"/>
      <c r="L2867" s="304"/>
      <c r="M2867" s="304"/>
      <c r="N2867" s="304"/>
      <c r="O2867" s="304"/>
      <c r="P2867" s="304"/>
      <c r="Q2867" s="304"/>
      <c r="R2867" s="304"/>
      <c r="S2867" s="304"/>
      <c r="T2867" s="304"/>
      <c r="U2867" s="304"/>
      <c r="V2867" s="304"/>
      <c r="W2867" s="304"/>
      <c r="X2867" s="321"/>
      <c r="Y2867" s="321"/>
    </row>
    <row r="2868" spans="1:25" customFormat="1" ht="15.75" customHeight="1" x14ac:dyDescent="0.2">
      <c r="A2868" s="304"/>
      <c r="B2868" s="304"/>
      <c r="C2868" s="304"/>
      <c r="D2868" s="304"/>
      <c r="E2868" s="304"/>
      <c r="F2868" s="304"/>
      <c r="G2868" s="304"/>
      <c r="H2868" s="304"/>
      <c r="I2868" s="304"/>
      <c r="J2868" s="304"/>
      <c r="K2868" s="304"/>
      <c r="L2868" s="304"/>
      <c r="M2868" s="304"/>
      <c r="N2868" s="304"/>
      <c r="O2868" s="304"/>
      <c r="P2868" s="304"/>
      <c r="Q2868" s="304"/>
      <c r="R2868" s="304"/>
      <c r="S2868" s="304"/>
      <c r="T2868" s="304"/>
      <c r="U2868" s="304"/>
      <c r="V2868" s="304"/>
      <c r="W2868" s="304"/>
      <c r="X2868" s="321"/>
      <c r="Y2868" s="321"/>
    </row>
    <row r="2869" spans="1:25" customFormat="1" ht="15.75" customHeight="1" x14ac:dyDescent="0.2">
      <c r="A2869" s="304"/>
      <c r="B2869" s="304"/>
      <c r="C2869" s="304"/>
      <c r="D2869" s="304"/>
      <c r="E2869" s="304"/>
      <c r="F2869" s="304"/>
      <c r="G2869" s="304"/>
      <c r="H2869" s="304"/>
      <c r="I2869" s="304"/>
      <c r="J2869" s="304"/>
      <c r="K2869" s="304"/>
      <c r="L2869" s="304"/>
      <c r="M2869" s="304"/>
      <c r="N2869" s="304"/>
      <c r="O2869" s="304"/>
      <c r="P2869" s="304"/>
      <c r="Q2869" s="304"/>
      <c r="R2869" s="304"/>
      <c r="S2869" s="304"/>
      <c r="T2869" s="304"/>
      <c r="U2869" s="304"/>
      <c r="V2869" s="304"/>
      <c r="W2869" s="304"/>
      <c r="X2869" s="321"/>
      <c r="Y2869" s="321"/>
    </row>
    <row r="2870" spans="1:25" customFormat="1" ht="15.75" customHeight="1" x14ac:dyDescent="0.2">
      <c r="A2870" s="304"/>
      <c r="B2870" s="304"/>
      <c r="C2870" s="304"/>
      <c r="D2870" s="304"/>
      <c r="E2870" s="304"/>
      <c r="F2870" s="304"/>
      <c r="G2870" s="304"/>
      <c r="H2870" s="304"/>
      <c r="I2870" s="304"/>
      <c r="J2870" s="304"/>
      <c r="K2870" s="304"/>
      <c r="L2870" s="304"/>
      <c r="M2870" s="304"/>
      <c r="N2870" s="304"/>
      <c r="O2870" s="304"/>
      <c r="P2870" s="304"/>
      <c r="Q2870" s="304"/>
      <c r="R2870" s="304"/>
      <c r="S2870" s="304"/>
      <c r="T2870" s="304"/>
      <c r="U2870" s="304"/>
      <c r="V2870" s="304"/>
      <c r="W2870" s="304"/>
      <c r="X2870" s="321"/>
      <c r="Y2870" s="321"/>
    </row>
    <row r="2871" spans="1:25" customFormat="1" ht="15.75" customHeight="1" x14ac:dyDescent="0.2">
      <c r="A2871" s="304"/>
      <c r="B2871" s="304"/>
      <c r="C2871" s="304"/>
      <c r="D2871" s="304"/>
      <c r="E2871" s="304"/>
      <c r="F2871" s="304"/>
      <c r="G2871" s="304"/>
      <c r="H2871" s="304"/>
      <c r="I2871" s="304"/>
      <c r="J2871" s="304"/>
      <c r="K2871" s="304"/>
      <c r="L2871" s="304"/>
      <c r="M2871" s="304"/>
      <c r="N2871" s="304"/>
      <c r="O2871" s="304"/>
      <c r="P2871" s="304"/>
      <c r="Q2871" s="304"/>
      <c r="R2871" s="304"/>
      <c r="S2871" s="304"/>
      <c r="T2871" s="304"/>
      <c r="U2871" s="304"/>
      <c r="V2871" s="304"/>
      <c r="W2871" s="304"/>
      <c r="X2871" s="321"/>
      <c r="Y2871" s="321"/>
    </row>
    <row r="2872" spans="1:25" customFormat="1" ht="15.75" customHeight="1" x14ac:dyDescent="0.2">
      <c r="A2872" s="304"/>
      <c r="B2872" s="304"/>
      <c r="C2872" s="304"/>
      <c r="D2872" s="304"/>
      <c r="E2872" s="304"/>
      <c r="F2872" s="304"/>
      <c r="G2872" s="304"/>
      <c r="H2872" s="304"/>
      <c r="I2872" s="304"/>
      <c r="J2872" s="304"/>
      <c r="K2872" s="304"/>
      <c r="L2872" s="304"/>
      <c r="M2872" s="304"/>
      <c r="N2872" s="304"/>
      <c r="O2872" s="304"/>
      <c r="P2872" s="304"/>
      <c r="Q2872" s="304"/>
      <c r="R2872" s="304"/>
      <c r="S2872" s="304"/>
      <c r="T2872" s="304"/>
      <c r="U2872" s="304"/>
      <c r="V2872" s="304"/>
      <c r="W2872" s="304"/>
      <c r="X2872" s="321"/>
      <c r="Y2872" s="321"/>
    </row>
    <row r="2873" spans="1:25" customFormat="1" ht="15.75" customHeight="1" x14ac:dyDescent="0.2">
      <c r="A2873" s="304"/>
      <c r="B2873" s="304"/>
      <c r="C2873" s="304"/>
      <c r="D2873" s="304"/>
      <c r="E2873" s="304"/>
      <c r="F2873" s="304"/>
      <c r="G2873" s="304"/>
      <c r="H2873" s="304"/>
      <c r="I2873" s="304"/>
      <c r="J2873" s="304"/>
      <c r="K2873" s="304"/>
      <c r="L2873" s="304"/>
      <c r="M2873" s="304"/>
      <c r="N2873" s="304"/>
      <c r="O2873" s="304"/>
      <c r="P2873" s="304"/>
      <c r="Q2873" s="304"/>
      <c r="R2873" s="304"/>
      <c r="S2873" s="304"/>
      <c r="T2873" s="304"/>
      <c r="U2873" s="304"/>
      <c r="V2873" s="304"/>
      <c r="W2873" s="304"/>
      <c r="X2873" s="321"/>
      <c r="Y2873" s="321"/>
    </row>
    <row r="2874" spans="1:25" customFormat="1" ht="15.75" customHeight="1" x14ac:dyDescent="0.2">
      <c r="A2874" s="304"/>
      <c r="B2874" s="304"/>
      <c r="C2874" s="304"/>
      <c r="D2874" s="304"/>
      <c r="E2874" s="304"/>
      <c r="F2874" s="304"/>
      <c r="G2874" s="304"/>
      <c r="H2874" s="304"/>
      <c r="I2874" s="304"/>
      <c r="J2874" s="304"/>
      <c r="K2874" s="304"/>
      <c r="L2874" s="304"/>
      <c r="M2874" s="304"/>
      <c r="N2874" s="304"/>
      <c r="O2874" s="304"/>
      <c r="P2874" s="304"/>
      <c r="Q2874" s="304"/>
      <c r="R2874" s="304"/>
      <c r="S2874" s="304"/>
      <c r="T2874" s="304"/>
      <c r="U2874" s="304"/>
      <c r="V2874" s="304"/>
      <c r="W2874" s="304"/>
      <c r="X2874" s="321"/>
      <c r="Y2874" s="321"/>
    </row>
    <row r="2875" spans="1:25" customFormat="1" ht="15.75" customHeight="1" x14ac:dyDescent="0.2">
      <c r="A2875" s="304"/>
      <c r="B2875" s="304"/>
      <c r="C2875" s="304"/>
      <c r="D2875" s="304"/>
      <c r="E2875" s="304"/>
      <c r="F2875" s="304"/>
      <c r="G2875" s="304"/>
      <c r="H2875" s="304"/>
      <c r="I2875" s="304"/>
      <c r="J2875" s="304"/>
      <c r="K2875" s="304"/>
      <c r="L2875" s="304"/>
      <c r="M2875" s="304"/>
      <c r="N2875" s="304"/>
      <c r="O2875" s="304"/>
      <c r="P2875" s="304"/>
      <c r="Q2875" s="304"/>
      <c r="R2875" s="304"/>
      <c r="S2875" s="304"/>
      <c r="T2875" s="304"/>
      <c r="U2875" s="304"/>
      <c r="V2875" s="304"/>
      <c r="W2875" s="304"/>
      <c r="X2875" s="321"/>
      <c r="Y2875" s="321"/>
    </row>
    <row r="2876" spans="1:25" customFormat="1" ht="15.75" customHeight="1" x14ac:dyDescent="0.2">
      <c r="A2876" s="304"/>
      <c r="B2876" s="304"/>
      <c r="C2876" s="304"/>
      <c r="D2876" s="304"/>
      <c r="E2876" s="304"/>
      <c r="F2876" s="304"/>
      <c r="G2876" s="304"/>
      <c r="H2876" s="304"/>
      <c r="I2876" s="304"/>
      <c r="J2876" s="304"/>
      <c r="K2876" s="304"/>
      <c r="L2876" s="304"/>
      <c r="M2876" s="304"/>
      <c r="N2876" s="304"/>
      <c r="O2876" s="304"/>
      <c r="P2876" s="304"/>
      <c r="Q2876" s="304"/>
      <c r="R2876" s="304"/>
      <c r="S2876" s="304"/>
      <c r="T2876" s="304"/>
      <c r="U2876" s="304"/>
      <c r="V2876" s="304"/>
      <c r="W2876" s="304"/>
      <c r="X2876" s="321"/>
      <c r="Y2876" s="321"/>
    </row>
    <row r="2877" spans="1:25" customFormat="1" ht="15.75" customHeight="1" x14ac:dyDescent="0.2">
      <c r="A2877" s="304"/>
      <c r="B2877" s="304"/>
      <c r="C2877" s="304"/>
      <c r="D2877" s="304"/>
      <c r="E2877" s="304"/>
      <c r="F2877" s="304"/>
      <c r="G2877" s="304"/>
      <c r="H2877" s="304"/>
      <c r="I2877" s="304"/>
      <c r="J2877" s="304"/>
      <c r="K2877" s="304"/>
      <c r="L2877" s="304"/>
      <c r="M2877" s="304"/>
      <c r="N2877" s="304"/>
      <c r="O2877" s="304"/>
      <c r="P2877" s="304"/>
      <c r="Q2877" s="304"/>
      <c r="R2877" s="304"/>
      <c r="S2877" s="304"/>
      <c r="T2877" s="304"/>
      <c r="U2877" s="304"/>
      <c r="V2877" s="304"/>
      <c r="W2877" s="304"/>
      <c r="X2877" s="321"/>
      <c r="Y2877" s="321"/>
    </row>
    <row r="2878" spans="1:25" customFormat="1" ht="15.75" customHeight="1" x14ac:dyDescent="0.2">
      <c r="A2878" s="304"/>
      <c r="B2878" s="304"/>
      <c r="C2878" s="304"/>
      <c r="D2878" s="304"/>
      <c r="E2878" s="304"/>
      <c r="F2878" s="304"/>
      <c r="G2878" s="304"/>
      <c r="H2878" s="304"/>
      <c r="I2878" s="304"/>
      <c r="J2878" s="304"/>
      <c r="K2878" s="304"/>
      <c r="L2878" s="304"/>
      <c r="M2878" s="304"/>
      <c r="N2878" s="304"/>
      <c r="O2878" s="304"/>
      <c r="P2878" s="304"/>
      <c r="Q2878" s="304"/>
      <c r="R2878" s="304"/>
      <c r="S2878" s="304"/>
      <c r="T2878" s="304"/>
      <c r="U2878" s="304"/>
      <c r="V2878" s="304"/>
      <c r="W2878" s="304"/>
      <c r="X2878" s="321"/>
      <c r="Y2878" s="321"/>
    </row>
    <row r="2879" spans="1:25" customFormat="1" ht="15.75" customHeight="1" x14ac:dyDescent="0.2">
      <c r="A2879" s="304"/>
      <c r="B2879" s="304"/>
      <c r="C2879" s="304"/>
      <c r="D2879" s="304"/>
      <c r="E2879" s="304"/>
      <c r="F2879" s="304"/>
      <c r="G2879" s="304"/>
      <c r="H2879" s="304"/>
      <c r="I2879" s="304"/>
      <c r="J2879" s="304"/>
      <c r="K2879" s="304"/>
      <c r="L2879" s="304"/>
      <c r="M2879" s="304"/>
      <c r="N2879" s="304"/>
      <c r="O2879" s="304"/>
      <c r="P2879" s="304"/>
      <c r="Q2879" s="304"/>
      <c r="R2879" s="304"/>
      <c r="S2879" s="304"/>
      <c r="T2879" s="304"/>
      <c r="U2879" s="304"/>
      <c r="V2879" s="304"/>
      <c r="W2879" s="304"/>
      <c r="X2879" s="321"/>
      <c r="Y2879" s="321"/>
    </row>
    <row r="2880" spans="1:25" customFormat="1" ht="15.75" customHeight="1" x14ac:dyDescent="0.2">
      <c r="A2880" s="304"/>
      <c r="B2880" s="304"/>
      <c r="C2880" s="304"/>
      <c r="D2880" s="304"/>
      <c r="E2880" s="304"/>
      <c r="F2880" s="304"/>
      <c r="G2880" s="304"/>
      <c r="H2880" s="304"/>
      <c r="I2880" s="304"/>
      <c r="J2880" s="304"/>
      <c r="K2880" s="304"/>
      <c r="L2880" s="304"/>
      <c r="M2880" s="304"/>
      <c r="N2880" s="304"/>
      <c r="O2880" s="304"/>
      <c r="P2880" s="304"/>
      <c r="Q2880" s="304"/>
      <c r="R2880" s="304"/>
      <c r="S2880" s="304"/>
      <c r="T2880" s="304"/>
      <c r="U2880" s="304"/>
      <c r="V2880" s="304"/>
      <c r="W2880" s="304"/>
      <c r="X2880" s="321"/>
      <c r="Y2880" s="321"/>
    </row>
    <row r="2881" spans="1:25" customFormat="1" ht="15.75" customHeight="1" x14ac:dyDescent="0.2">
      <c r="A2881" s="304"/>
      <c r="B2881" s="304"/>
      <c r="C2881" s="304"/>
      <c r="D2881" s="304"/>
      <c r="E2881" s="304"/>
      <c r="F2881" s="304"/>
      <c r="G2881" s="304"/>
      <c r="H2881" s="304"/>
      <c r="I2881" s="304"/>
      <c r="J2881" s="304"/>
      <c r="K2881" s="304"/>
      <c r="L2881" s="304"/>
      <c r="M2881" s="304"/>
      <c r="N2881" s="304"/>
      <c r="O2881" s="304"/>
      <c r="P2881" s="304"/>
      <c r="Q2881" s="304"/>
      <c r="R2881" s="304"/>
      <c r="S2881" s="304"/>
      <c r="T2881" s="304"/>
      <c r="U2881" s="304"/>
      <c r="V2881" s="304"/>
      <c r="W2881" s="304"/>
      <c r="X2881" s="321"/>
      <c r="Y2881" s="321"/>
    </row>
    <row r="2882" spans="1:25" customFormat="1" ht="15.75" customHeight="1" x14ac:dyDescent="0.2">
      <c r="A2882" s="304"/>
      <c r="B2882" s="304"/>
      <c r="C2882" s="304"/>
      <c r="D2882" s="304"/>
      <c r="E2882" s="304"/>
      <c r="F2882" s="304"/>
      <c r="G2882" s="304"/>
      <c r="H2882" s="304"/>
      <c r="I2882" s="304"/>
      <c r="J2882" s="304"/>
      <c r="K2882" s="304"/>
      <c r="L2882" s="304"/>
      <c r="M2882" s="304"/>
      <c r="N2882" s="304"/>
      <c r="O2882" s="304"/>
      <c r="P2882" s="304"/>
      <c r="Q2882" s="304"/>
      <c r="R2882" s="304"/>
      <c r="S2882" s="304"/>
      <c r="T2882" s="304"/>
      <c r="U2882" s="304"/>
      <c r="V2882" s="304"/>
      <c r="W2882" s="304"/>
      <c r="X2882" s="321"/>
      <c r="Y2882" s="321"/>
    </row>
  </sheetData>
  <phoneticPr fontId="1"/>
  <pageMargins left="0.78740157480314965" right="0.78740157480314965" top="0.59055118110236227" bottom="0.59055118110236227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01-電力平準化</vt:lpstr>
      <vt:lpstr>02-サバイバル電源</vt:lpstr>
      <vt:lpstr>03-変圧器効率</vt:lpstr>
      <vt:lpstr>04-PCS効率</vt:lpstr>
      <vt:lpstr>'01-電力平準化'!Print_Area</vt:lpstr>
      <vt:lpstr>'02-サバイバル電源'!Print_Area</vt:lpstr>
      <vt:lpstr>'03-変圧器効率'!Print_Area</vt:lpstr>
      <vt:lpstr>'04-PCS効率'!Print_Area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2021-02-22T00:50:11Z</dcterms:created>
  <dcterms:modified xsi:type="dcterms:W3CDTF">2021-03-23T01:13:00Z</dcterms:modified>
</cp:coreProperties>
</file>